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Academic Units\Funding\Sessional Funding\Sessional Funding Template\For Business Officers to upload on website\2025-26\"/>
    </mc:Choice>
  </mc:AlternateContent>
  <xr:revisionPtr revIDLastSave="0" documentId="13_ncr:1_{94563721-AB85-4F27-9AD2-98DE230787F9}" xr6:coauthVersionLast="47" xr6:coauthVersionMax="47" xr10:uidLastSave="{00000000-0000-0000-0000-000000000000}"/>
  <bookViews>
    <workbookView xWindow="-120" yWindow="-120" windowWidth="29040" windowHeight="15840" activeTab="1" xr2:uid="{3DF9A097-EF17-42FD-807A-454E5CFC54B1}"/>
  </bookViews>
  <sheets>
    <sheet name="Instruction" sheetId="18" r:id="rId1"/>
    <sheet name="Template 2024-25" sheetId="15" r:id="rId2"/>
    <sheet name="Template 2025-26" sheetId="1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16" l="1"/>
  <c r="M36" i="16"/>
  <c r="L36" i="16"/>
  <c r="O36" i="16" s="1"/>
  <c r="N35" i="16"/>
  <c r="M35" i="16"/>
  <c r="L35" i="16"/>
  <c r="N34" i="16"/>
  <c r="M34" i="16"/>
  <c r="L34" i="16"/>
  <c r="N33" i="16"/>
  <c r="M33" i="16"/>
  <c r="L33" i="16"/>
  <c r="N32" i="16"/>
  <c r="M32" i="16"/>
  <c r="L32" i="16"/>
  <c r="N31" i="16"/>
  <c r="M31" i="16"/>
  <c r="L31" i="16"/>
  <c r="N30" i="16"/>
  <c r="M30" i="16"/>
  <c r="L30" i="16"/>
  <c r="N29" i="16"/>
  <c r="M29" i="16"/>
  <c r="L29" i="16"/>
  <c r="N28" i="16"/>
  <c r="M28" i="16"/>
  <c r="L28" i="16"/>
  <c r="N27" i="16"/>
  <c r="M27" i="16"/>
  <c r="L27" i="16"/>
  <c r="N26" i="16"/>
  <c r="M26" i="16"/>
  <c r="L26" i="16"/>
  <c r="N25" i="16"/>
  <c r="M25" i="16"/>
  <c r="L25" i="16"/>
  <c r="L36" i="15"/>
  <c r="L35" i="15"/>
  <c r="L34" i="15"/>
  <c r="L33" i="15"/>
  <c r="L32" i="15"/>
  <c r="L31" i="15"/>
  <c r="L30" i="15"/>
  <c r="L29" i="15"/>
  <c r="L28" i="15"/>
  <c r="L27" i="15"/>
  <c r="L26" i="15"/>
  <c r="L25" i="15"/>
  <c r="N36" i="15"/>
  <c r="N35" i="15"/>
  <c r="N34" i="15"/>
  <c r="N33" i="15"/>
  <c r="N32" i="15"/>
  <c r="N31" i="15"/>
  <c r="N30" i="15"/>
  <c r="N29" i="15"/>
  <c r="N28" i="15"/>
  <c r="N27" i="15"/>
  <c r="N26" i="15"/>
  <c r="N25" i="15"/>
  <c r="M36" i="15"/>
  <c r="M35" i="15"/>
  <c r="M34" i="15"/>
  <c r="M33" i="15"/>
  <c r="M32" i="15"/>
  <c r="M31" i="15"/>
  <c r="M30" i="15"/>
  <c r="M29" i="15"/>
  <c r="M28" i="15"/>
  <c r="M27" i="15"/>
  <c r="M26" i="15"/>
  <c r="M25" i="15"/>
  <c r="Y34" i="16"/>
  <c r="V34" i="16" s="1"/>
  <c r="Y34" i="15"/>
  <c r="Y36" i="16"/>
  <c r="V36" i="16" s="1"/>
  <c r="X36" i="16"/>
  <c r="A36" i="16" s="1"/>
  <c r="Y35" i="16"/>
  <c r="V35" i="16" s="1"/>
  <c r="X35" i="16"/>
  <c r="A35" i="16" s="1"/>
  <c r="X34" i="16"/>
  <c r="Q34" i="16" s="1"/>
  <c r="Y33" i="16"/>
  <c r="V33" i="16" s="1"/>
  <c r="X33" i="16"/>
  <c r="U33" i="16" s="1"/>
  <c r="Y32" i="16"/>
  <c r="V32" i="16" s="1"/>
  <c r="X32" i="16"/>
  <c r="Q32" i="16" s="1"/>
  <c r="Y31" i="16"/>
  <c r="V31" i="16" s="1"/>
  <c r="X31" i="16"/>
  <c r="U31" i="16" s="1"/>
  <c r="Q31" i="16"/>
  <c r="Y30" i="16"/>
  <c r="V30" i="16" s="1"/>
  <c r="X30" i="16"/>
  <c r="U30" i="16" s="1"/>
  <c r="Y29" i="16"/>
  <c r="V29" i="16" s="1"/>
  <c r="X29" i="16"/>
  <c r="U29" i="16" s="1"/>
  <c r="Q29" i="16"/>
  <c r="Y28" i="16"/>
  <c r="V28" i="16" s="1"/>
  <c r="X28" i="16"/>
  <c r="U28" i="16" s="1"/>
  <c r="T28" i="16" s="1"/>
  <c r="Y27" i="16"/>
  <c r="X27" i="16"/>
  <c r="U27" i="16" s="1"/>
  <c r="T27" i="16" s="1"/>
  <c r="V27" i="16"/>
  <c r="R27" i="16"/>
  <c r="Y26" i="16"/>
  <c r="V26" i="16" s="1"/>
  <c r="X26" i="16"/>
  <c r="Q26" i="16" s="1"/>
  <c r="U26" i="16"/>
  <c r="Y25" i="16"/>
  <c r="X25" i="16"/>
  <c r="U25" i="16" s="1"/>
  <c r="F24" i="16"/>
  <c r="G17" i="16"/>
  <c r="F17" i="16"/>
  <c r="H1" i="16"/>
  <c r="O28" i="16" l="1"/>
  <c r="O35" i="16"/>
  <c r="O29" i="16"/>
  <c r="O30" i="16"/>
  <c r="O33" i="16"/>
  <c r="M37" i="16"/>
  <c r="B29" i="16"/>
  <c r="B30" i="16"/>
  <c r="A27" i="16"/>
  <c r="Q30" i="16"/>
  <c r="B31" i="16"/>
  <c r="B32" i="16"/>
  <c r="B25" i="16"/>
  <c r="B37" i="16" s="1"/>
  <c r="B33" i="16"/>
  <c r="B26" i="16"/>
  <c r="B34" i="16"/>
  <c r="R26" i="16"/>
  <c r="C26" i="16" s="1"/>
  <c r="D26" i="16" s="1"/>
  <c r="E26" i="16" s="1"/>
  <c r="Q27" i="16"/>
  <c r="R28" i="16"/>
  <c r="U32" i="16"/>
  <c r="T32" i="16" s="1"/>
  <c r="S32" i="16" s="1"/>
  <c r="G32" i="16" s="1"/>
  <c r="O34" i="16"/>
  <c r="B27" i="16"/>
  <c r="B35" i="16"/>
  <c r="B28" i="16"/>
  <c r="B36" i="16"/>
  <c r="O31" i="16"/>
  <c r="O32" i="16"/>
  <c r="U34" i="16"/>
  <c r="T34" i="16" s="1"/>
  <c r="F34" i="16" s="1"/>
  <c r="A26" i="16"/>
  <c r="N37" i="16"/>
  <c r="O26" i="16"/>
  <c r="A30" i="16"/>
  <c r="A31" i="16"/>
  <c r="A32" i="16"/>
  <c r="L37" i="16"/>
  <c r="O27" i="16"/>
  <c r="A28" i="16"/>
  <c r="A34" i="16"/>
  <c r="Q33" i="16"/>
  <c r="R34" i="16"/>
  <c r="C34" i="16" s="1"/>
  <c r="D34" i="16" s="1"/>
  <c r="E34" i="16" s="1"/>
  <c r="T26" i="16"/>
  <c r="S26" i="16" s="1"/>
  <c r="G26" i="16" s="1"/>
  <c r="T33" i="16"/>
  <c r="S33" i="16" s="1"/>
  <c r="G33" i="16" s="1"/>
  <c r="T29" i="16"/>
  <c r="F29" i="16" s="1"/>
  <c r="T30" i="16"/>
  <c r="F30" i="16" s="1"/>
  <c r="T31" i="16"/>
  <c r="F31" i="16" s="1"/>
  <c r="R35" i="16"/>
  <c r="R33" i="16"/>
  <c r="C33" i="16" s="1"/>
  <c r="D33" i="16" s="1"/>
  <c r="E33" i="16" s="1"/>
  <c r="A33" i="16"/>
  <c r="U35" i="16"/>
  <c r="T35" i="16" s="1"/>
  <c r="F35" i="16" s="1"/>
  <c r="U36" i="16"/>
  <c r="T36" i="16" s="1"/>
  <c r="F36" i="16" s="1"/>
  <c r="D7" i="16"/>
  <c r="C27" i="16"/>
  <c r="D27" i="16" s="1"/>
  <c r="E27" i="16" s="1"/>
  <c r="R30" i="16"/>
  <c r="A25" i="16"/>
  <c r="R31" i="16"/>
  <c r="C31" i="16" s="1"/>
  <c r="D31" i="16" s="1"/>
  <c r="E31" i="16" s="1"/>
  <c r="D11" i="16"/>
  <c r="D6" i="16"/>
  <c r="D12" i="16"/>
  <c r="A14" i="16"/>
  <c r="Q25" i="16"/>
  <c r="R32" i="16"/>
  <c r="C32" i="16" s="1"/>
  <c r="D32" i="16" s="1"/>
  <c r="E32" i="16" s="1"/>
  <c r="F27" i="16"/>
  <c r="S27" i="16"/>
  <c r="G27" i="16" s="1"/>
  <c r="F28" i="16"/>
  <c r="S28" i="16"/>
  <c r="G28" i="16" s="1"/>
  <c r="R25" i="16"/>
  <c r="A15" i="16"/>
  <c r="V25" i="16"/>
  <c r="T25" i="16" s="1"/>
  <c r="Q28" i="16"/>
  <c r="A29" i="16"/>
  <c r="R29" i="16"/>
  <c r="C29" i="16" s="1"/>
  <c r="D29" i="16" s="1"/>
  <c r="E29" i="16" s="1"/>
  <c r="Q36" i="16"/>
  <c r="O25" i="16"/>
  <c r="Q35" i="16"/>
  <c r="C35" i="16" s="1"/>
  <c r="D35" i="16" s="1"/>
  <c r="E35" i="16" s="1"/>
  <c r="R36" i="16"/>
  <c r="Y36" i="15"/>
  <c r="R36" i="15" s="1"/>
  <c r="Y35" i="15"/>
  <c r="R35" i="15" s="1"/>
  <c r="Y33" i="15"/>
  <c r="R33" i="15" s="1"/>
  <c r="Y32" i="15"/>
  <c r="V32" i="15" s="1"/>
  <c r="Y31" i="15"/>
  <c r="V31" i="15" s="1"/>
  <c r="Y30" i="15"/>
  <c r="V30" i="15" s="1"/>
  <c r="Y29" i="15"/>
  <c r="R29" i="15" s="1"/>
  <c r="Y28" i="15"/>
  <c r="V28" i="15" s="1"/>
  <c r="Y27" i="15"/>
  <c r="V27" i="15" s="1"/>
  <c r="Y26" i="15"/>
  <c r="V26" i="15" s="1"/>
  <c r="Y25" i="15"/>
  <c r="V25" i="15" s="1"/>
  <c r="X36" i="15"/>
  <c r="X35" i="15"/>
  <c r="X34" i="15"/>
  <c r="X33" i="15"/>
  <c r="X32" i="15"/>
  <c r="X31" i="15"/>
  <c r="X30" i="15"/>
  <c r="X29" i="15"/>
  <c r="X28" i="15"/>
  <c r="X27" i="15"/>
  <c r="X26" i="15"/>
  <c r="X25" i="15"/>
  <c r="V34" i="15"/>
  <c r="R34" i="15"/>
  <c r="Q31" i="15"/>
  <c r="U29" i="15"/>
  <c r="Q29" i="15"/>
  <c r="A29" i="15"/>
  <c r="R28" i="15"/>
  <c r="F24" i="15"/>
  <c r="G17" i="15"/>
  <c r="F17" i="15"/>
  <c r="H1" i="15"/>
  <c r="S29" i="16" l="1"/>
  <c r="G29" i="16" s="1"/>
  <c r="H29" i="16" s="1"/>
  <c r="I29" i="16" s="1"/>
  <c r="P29" i="16" s="1"/>
  <c r="C28" i="16"/>
  <c r="D28" i="16" s="1"/>
  <c r="E28" i="16" s="1"/>
  <c r="F26" i="16"/>
  <c r="H26" i="16" s="1"/>
  <c r="I26" i="16" s="1"/>
  <c r="J26" i="16" s="1"/>
  <c r="S31" i="16"/>
  <c r="G31" i="16" s="1"/>
  <c r="C25" i="16"/>
  <c r="C30" i="16"/>
  <c r="D30" i="16" s="1"/>
  <c r="E30" i="16" s="1"/>
  <c r="O37" i="16"/>
  <c r="B25" i="15"/>
  <c r="O36" i="15"/>
  <c r="O31" i="15"/>
  <c r="B29" i="15"/>
  <c r="O26" i="15"/>
  <c r="U26" i="15"/>
  <c r="T26" i="15" s="1"/>
  <c r="F26" i="15" s="1"/>
  <c r="B26" i="15"/>
  <c r="A34" i="15"/>
  <c r="B34" i="15"/>
  <c r="Q27" i="15"/>
  <c r="B27" i="15"/>
  <c r="A35" i="15"/>
  <c r="B35" i="15"/>
  <c r="Q28" i="15"/>
  <c r="C28" i="15" s="1"/>
  <c r="D28" i="15" s="1"/>
  <c r="E28" i="15" s="1"/>
  <c r="B28" i="15"/>
  <c r="A36" i="15"/>
  <c r="B36" i="15"/>
  <c r="Q30" i="15"/>
  <c r="C30" i="15" s="1"/>
  <c r="D30" i="15" s="1"/>
  <c r="E30" i="15" s="1"/>
  <c r="B30" i="15"/>
  <c r="A31" i="15"/>
  <c r="B31" i="15"/>
  <c r="Q32" i="15"/>
  <c r="B32" i="15"/>
  <c r="A33" i="15"/>
  <c r="B33" i="15"/>
  <c r="S34" i="16"/>
  <c r="G34" i="16" s="1"/>
  <c r="H34" i="16" s="1"/>
  <c r="I34" i="16" s="1"/>
  <c r="F32" i="16"/>
  <c r="H32" i="16" s="1"/>
  <c r="I32" i="16" s="1"/>
  <c r="J32" i="16" s="1"/>
  <c r="S30" i="16"/>
  <c r="G30" i="16" s="1"/>
  <c r="H30" i="16" s="1"/>
  <c r="D12" i="15"/>
  <c r="V35" i="15"/>
  <c r="V33" i="15"/>
  <c r="V36" i="15"/>
  <c r="F33" i="16"/>
  <c r="H33" i="16" s="1"/>
  <c r="I33" i="16" s="1"/>
  <c r="P33" i="16" s="1"/>
  <c r="C36" i="16"/>
  <c r="D36" i="16" s="1"/>
  <c r="E36" i="16" s="1"/>
  <c r="S36" i="16"/>
  <c r="G36" i="16" s="1"/>
  <c r="H36" i="16" s="1"/>
  <c r="S35" i="16"/>
  <c r="G35" i="16" s="1"/>
  <c r="H35" i="16" s="1"/>
  <c r="I35" i="16" s="1"/>
  <c r="H28" i="16"/>
  <c r="T37" i="16"/>
  <c r="F25" i="16"/>
  <c r="S25" i="16"/>
  <c r="D25" i="16"/>
  <c r="H31" i="16"/>
  <c r="I31" i="16" s="1"/>
  <c r="H27" i="16"/>
  <c r="I27" i="16" s="1"/>
  <c r="R26" i="15"/>
  <c r="U27" i="15"/>
  <c r="T27" i="15" s="1"/>
  <c r="Q34" i="15"/>
  <c r="C34" i="15" s="1"/>
  <c r="U36" i="15"/>
  <c r="Q36" i="15"/>
  <c r="C36" i="15" s="1"/>
  <c r="U33" i="15"/>
  <c r="U35" i="15"/>
  <c r="R30" i="15"/>
  <c r="A27" i="15"/>
  <c r="A15" i="15"/>
  <c r="V29" i="15"/>
  <c r="T29" i="15" s="1"/>
  <c r="S29" i="15" s="1"/>
  <c r="G29" i="15" s="1"/>
  <c r="R27" i="15"/>
  <c r="R31" i="15"/>
  <c r="C31" i="15" s="1"/>
  <c r="D31" i="15" s="1"/>
  <c r="E31" i="15" s="1"/>
  <c r="R32" i="15"/>
  <c r="Q35" i="15"/>
  <c r="C35" i="15" s="1"/>
  <c r="D35" i="15" s="1"/>
  <c r="E35" i="15" s="1"/>
  <c r="U34" i="15"/>
  <c r="T34" i="15" s="1"/>
  <c r="S34" i="15" s="1"/>
  <c r="G34" i="15" s="1"/>
  <c r="Q33" i="15"/>
  <c r="C33" i="15" s="1"/>
  <c r="D33" i="15" s="1"/>
  <c r="E33" i="15" s="1"/>
  <c r="U32" i="15"/>
  <c r="T32" i="15" s="1"/>
  <c r="F32" i="15" s="1"/>
  <c r="A32" i="15"/>
  <c r="U30" i="15"/>
  <c r="T30" i="15" s="1"/>
  <c r="A30" i="15"/>
  <c r="U31" i="15"/>
  <c r="T31" i="15" s="1"/>
  <c r="F31" i="15" s="1"/>
  <c r="U28" i="15"/>
  <c r="T28" i="15" s="1"/>
  <c r="A28" i="15"/>
  <c r="Q26" i="15"/>
  <c r="A26" i="15"/>
  <c r="A14" i="15"/>
  <c r="Q25" i="15"/>
  <c r="U25" i="15"/>
  <c r="T25" i="15" s="1"/>
  <c r="S25" i="15" s="1"/>
  <c r="G25" i="15" s="1"/>
  <c r="D6" i="15"/>
  <c r="D7" i="15"/>
  <c r="A25" i="15"/>
  <c r="D11" i="15"/>
  <c r="R25" i="15"/>
  <c r="N37" i="15"/>
  <c r="B37" i="15"/>
  <c r="O28" i="15"/>
  <c r="O35" i="15"/>
  <c r="O29" i="15"/>
  <c r="O30" i="15"/>
  <c r="O32" i="15"/>
  <c r="O25" i="15"/>
  <c r="O27" i="15"/>
  <c r="O34" i="15"/>
  <c r="C29" i="15"/>
  <c r="O33" i="15"/>
  <c r="M37" i="15"/>
  <c r="L37" i="15"/>
  <c r="I28" i="16" l="1"/>
  <c r="J28" i="16" s="1"/>
  <c r="T36" i="15"/>
  <c r="F36" i="15" s="1"/>
  <c r="C32" i="15"/>
  <c r="D32" i="15" s="1"/>
  <c r="E32" i="15" s="1"/>
  <c r="T35" i="15"/>
  <c r="F35" i="15" s="1"/>
  <c r="T33" i="15"/>
  <c r="F33" i="15" s="1"/>
  <c r="I30" i="16"/>
  <c r="P30" i="16" s="1"/>
  <c r="P26" i="16"/>
  <c r="D29" i="15"/>
  <c r="E29" i="15" s="1"/>
  <c r="C27" i="15"/>
  <c r="D27" i="15" s="1"/>
  <c r="E27" i="15" s="1"/>
  <c r="F27" i="15"/>
  <c r="F28" i="15"/>
  <c r="F30" i="15"/>
  <c r="D36" i="15"/>
  <c r="E36" i="15" s="1"/>
  <c r="D34" i="15"/>
  <c r="E34" i="15" s="1"/>
  <c r="J34" i="16"/>
  <c r="P34" i="16"/>
  <c r="J33" i="16"/>
  <c r="P32" i="16"/>
  <c r="I36" i="16"/>
  <c r="P36" i="16" s="1"/>
  <c r="C37" i="16"/>
  <c r="J29" i="16"/>
  <c r="P31" i="16"/>
  <c r="J31" i="16"/>
  <c r="J35" i="16"/>
  <c r="P35" i="16"/>
  <c r="D37" i="16"/>
  <c r="E25" i="16"/>
  <c r="P27" i="16"/>
  <c r="J27" i="16"/>
  <c r="S37" i="16"/>
  <c r="G25" i="16"/>
  <c r="G37" i="16" s="1"/>
  <c r="F37" i="16"/>
  <c r="C26" i="15"/>
  <c r="D26" i="15" s="1"/>
  <c r="E26" i="15" s="1"/>
  <c r="C25" i="15"/>
  <c r="D25" i="15" s="1"/>
  <c r="E25" i="15" s="1"/>
  <c r="S30" i="15"/>
  <c r="G30" i="15" s="1"/>
  <c r="S32" i="15"/>
  <c r="G32" i="15" s="1"/>
  <c r="H32" i="15" s="1"/>
  <c r="I32" i="15" s="1"/>
  <c r="S31" i="15"/>
  <c r="G31" i="15" s="1"/>
  <c r="H31" i="15" s="1"/>
  <c r="I31" i="15" s="1"/>
  <c r="S28" i="15"/>
  <c r="G28" i="15" s="1"/>
  <c r="S27" i="15"/>
  <c r="G27" i="15" s="1"/>
  <c r="H27" i="15" s="1"/>
  <c r="S26" i="15"/>
  <c r="G26" i="15" s="1"/>
  <c r="H26" i="15" s="1"/>
  <c r="F25" i="15"/>
  <c r="H25" i="15" s="1"/>
  <c r="F29" i="15"/>
  <c r="H29" i="15" s="1"/>
  <c r="O37" i="15"/>
  <c r="S35" i="15"/>
  <c r="G35" i="15" s="1"/>
  <c r="S33" i="15"/>
  <c r="G33" i="15" s="1"/>
  <c r="H33" i="15" s="1"/>
  <c r="I33" i="15" s="1"/>
  <c r="T37" i="15"/>
  <c r="F34" i="15"/>
  <c r="J30" i="16" l="1"/>
  <c r="P28" i="16"/>
  <c r="S36" i="15"/>
  <c r="G36" i="15" s="1"/>
  <c r="H36" i="15" s="1"/>
  <c r="I36" i="15" s="1"/>
  <c r="P36" i="15" s="1"/>
  <c r="H35" i="15"/>
  <c r="I35" i="15" s="1"/>
  <c r="J35" i="15" s="1"/>
  <c r="I29" i="15"/>
  <c r="J29" i="15" s="1"/>
  <c r="I27" i="15"/>
  <c r="P27" i="15" s="1"/>
  <c r="H30" i="15"/>
  <c r="I30" i="15" s="1"/>
  <c r="P30" i="15" s="1"/>
  <c r="H28" i="15"/>
  <c r="I28" i="15" s="1"/>
  <c r="J28" i="15" s="1"/>
  <c r="E37" i="15"/>
  <c r="I26" i="15"/>
  <c r="P26" i="15" s="1"/>
  <c r="H25" i="16"/>
  <c r="H37" i="16" s="1"/>
  <c r="J36" i="16"/>
  <c r="E37" i="16"/>
  <c r="D37" i="15"/>
  <c r="C37" i="15"/>
  <c r="I25" i="15"/>
  <c r="P25" i="15" s="1"/>
  <c r="F37" i="15"/>
  <c r="H34" i="15"/>
  <c r="I34" i="15" s="1"/>
  <c r="P34" i="15" s="1"/>
  <c r="P35" i="15"/>
  <c r="P33" i="15"/>
  <c r="J33" i="15"/>
  <c r="J31" i="15"/>
  <c r="P31" i="15"/>
  <c r="P32" i="15"/>
  <c r="J32" i="15"/>
  <c r="S37" i="15" l="1"/>
  <c r="G37" i="15"/>
  <c r="P29" i="15"/>
  <c r="J27" i="15"/>
  <c r="J30" i="15"/>
  <c r="J36" i="15"/>
  <c r="P28" i="15"/>
  <c r="J25" i="15"/>
  <c r="J26" i="15"/>
  <c r="I25" i="16"/>
  <c r="I37" i="16" s="1"/>
  <c r="H37" i="15"/>
  <c r="J34" i="15"/>
  <c r="I37" i="15"/>
  <c r="P37" i="15" l="1"/>
  <c r="J37" i="15"/>
  <c r="P25" i="16"/>
  <c r="P37" i="16" s="1"/>
  <c r="J25" i="16"/>
  <c r="J37" i="16" s="1"/>
</calcChain>
</file>

<file path=xl/sharedStrings.xml><?xml version="1.0" encoding="utf-8"?>
<sst xmlns="http://schemas.openxmlformats.org/spreadsheetml/2006/main" count="168" uniqueCount="102">
  <si>
    <t>Maternity/Adopt/Parental Calculation - Introduction</t>
  </si>
  <si>
    <r>
      <t xml:space="preserve">The purpose of the </t>
    </r>
    <r>
      <rPr>
        <sz val="10"/>
        <color rgb="FFFF0000"/>
        <rFont val="Arial"/>
        <family val="2"/>
      </rPr>
      <t>Maternity/Adopt/Parental Leave Template</t>
    </r>
    <r>
      <rPr>
        <sz val="10"/>
        <color theme="1"/>
        <rFont val="Arial"/>
        <family val="2"/>
      </rPr>
      <t xml:space="preserve"> is to estimate the amount of savings, </t>
    </r>
    <r>
      <rPr>
        <u/>
        <sz val="10"/>
        <color theme="1"/>
        <rFont val="Arial"/>
        <family val="2"/>
      </rPr>
      <t>for a specified fiscal year</t>
    </r>
    <r>
      <rPr>
        <sz val="10"/>
        <color theme="1"/>
        <rFont val="Arial"/>
        <family val="2"/>
      </rPr>
      <t>, a department will incur from a faculty member's Maternity/Adopt/Parental leave.</t>
    </r>
  </si>
  <si>
    <t>A faculty member will receive the followings:</t>
  </si>
  <si>
    <r>
      <t xml:space="preserve">1) Maternity/Adopt leave: Employee receives 97% of salary less EI received from Government. These amounts are funded centrally, and </t>
    </r>
    <r>
      <rPr>
        <u/>
        <sz val="10"/>
        <color rgb="FFFF0000"/>
        <rFont val="Arial"/>
        <family val="2"/>
      </rPr>
      <t>Dept does not pay any $</t>
    </r>
    <r>
      <rPr>
        <sz val="10"/>
        <color theme="1"/>
        <rFont val="Arial"/>
        <family val="2"/>
      </rPr>
      <t>.</t>
    </r>
  </si>
  <si>
    <r>
      <t xml:space="preserve">2) Parental leave: Employee receives 95% (if after Maternity/Adopt leave) or 97% (if just Parental leave) less EI received from Government. </t>
    </r>
    <r>
      <rPr>
        <u/>
        <sz val="10"/>
        <color rgb="FFFF0000"/>
        <rFont val="Arial"/>
        <family val="2"/>
      </rPr>
      <t>These amounts are to be funded by the Dept</t>
    </r>
    <r>
      <rPr>
        <sz val="10"/>
        <color theme="1"/>
        <rFont val="Arial"/>
        <family val="2"/>
      </rPr>
      <t>.</t>
    </r>
  </si>
  <si>
    <t>Link to Info regard faculty member Maternity/Adopt/Parental Leave</t>
  </si>
  <si>
    <t>Essentially, the Dept is required to pay for the followings:</t>
  </si>
  <si>
    <t>1) The regular work days that the Faculty member is working; plus</t>
  </si>
  <si>
    <t>2) Parental leave: 95% or 97% of salary less EI received from Government.</t>
  </si>
  <si>
    <t>How to complete the Maternity/Adopt/Parental Calculation Worksheet</t>
  </si>
  <si>
    <t>Cells shaded this colour on the "Template" tab are revisable</t>
  </si>
  <si>
    <t>Cell</t>
  </si>
  <si>
    <t>Required Information</t>
  </si>
  <si>
    <t>Notes</t>
  </si>
  <si>
    <t>H2</t>
  </si>
  <si>
    <t>Name of Faculty Member</t>
  </si>
  <si>
    <t>H4</t>
  </si>
  <si>
    <t>Personnel Number</t>
  </si>
  <si>
    <t>H6</t>
  </si>
  <si>
    <t>Maternity/Adopt/Parental Leave Start Date</t>
  </si>
  <si>
    <t>The full period of when the faculty member is not working; 
- If leave start date prior to fiscal year start date, please enter fiscal year start date (ie May 1 YYYY); 
- If leave end date after fiscal year end date, please enter fiscal year end date (ie April 30 YYYY).</t>
  </si>
  <si>
    <t>H7</t>
  </si>
  <si>
    <t>Maternity/Adopt/Parental Leave End Date</t>
  </si>
  <si>
    <t>H10</t>
  </si>
  <si>
    <t>Parental Leave Pay %</t>
  </si>
  <si>
    <t>Department is required to pay for 95% (if after maternity/adopt leave) or 97% (if parental leave only) of Parental Leave less EI received.</t>
  </si>
  <si>
    <t>H11</t>
  </si>
  <si>
    <t>Parental Leave Start Date</t>
  </si>
  <si>
    <t>The period of when the faculty member is taking parental leave [Max. 10 weeks]; 
- If leave start date prior to fiscal year start date, please enter fiscal year start date (ie May 1 YYYY); 
- If leave end date after fiscal year end date, please enter fiscal year end date (ie April 30 YYYY).</t>
  </si>
  <si>
    <t>H12</t>
  </si>
  <si>
    <t>Parental Leave End Date</t>
  </si>
  <si>
    <t>H14</t>
  </si>
  <si>
    <t>Annual Salary as at 05/01/YYYY</t>
  </si>
  <si>
    <t>H15</t>
  </si>
  <si>
    <t>Annual Salary as at 07/01/YYYY</t>
  </si>
  <si>
    <t>F18 &amp; G19</t>
  </si>
  <si>
    <t>Max weekly EI amounts for the specified year</t>
  </si>
  <si>
    <t>The amounts are preset on the templates, based on the government EI information website.
The assumption made for the template is that the Faculty member will receive the weekly max EI amount.</t>
  </si>
  <si>
    <t xml:space="preserve">Department Saving Calculation - Maternity/Adopt/Parental Leave </t>
  </si>
  <si>
    <t>Fiscal Year</t>
  </si>
  <si>
    <t>Name:</t>
  </si>
  <si>
    <t>Name of Faculty</t>
  </si>
  <si>
    <t>Department:</t>
  </si>
  <si>
    <t>Personnel Number:</t>
  </si>
  <si>
    <t>Pers Number</t>
  </si>
  <si>
    <r>
      <t xml:space="preserve">Maternity/Adopt/Parental Leave Start Date: </t>
    </r>
    <r>
      <rPr>
        <vertAlign val="superscript"/>
        <sz val="8"/>
        <rFont val="Arial"/>
        <family val="2"/>
      </rPr>
      <t>1</t>
    </r>
  </si>
  <si>
    <r>
      <t>Maternity/Adopt/Parental Leave End Date:</t>
    </r>
    <r>
      <rPr>
        <vertAlign val="superscript"/>
        <sz val="8"/>
        <rFont val="Arial"/>
        <family val="2"/>
      </rPr>
      <t xml:space="preserve"> 1</t>
    </r>
  </si>
  <si>
    <t>Error: End Date before Start Date</t>
  </si>
  <si>
    <t>Parental Leave Pay %:</t>
  </si>
  <si>
    <t>(95% or 97%)</t>
  </si>
  <si>
    <r>
      <t xml:space="preserve">Parental Leave Start Date: </t>
    </r>
    <r>
      <rPr>
        <vertAlign val="superscript"/>
        <sz val="8"/>
        <rFont val="Arial"/>
        <family val="2"/>
      </rPr>
      <t>1</t>
    </r>
  </si>
  <si>
    <r>
      <t xml:space="preserve">Parental Leave End Date: </t>
    </r>
    <r>
      <rPr>
        <vertAlign val="superscript"/>
        <sz val="8"/>
        <rFont val="Arial"/>
        <family val="2"/>
      </rPr>
      <t>1</t>
    </r>
  </si>
  <si>
    <t>Error: Max. 10 weeks of parental leave</t>
  </si>
  <si>
    <t>Max Weekly EI</t>
  </si>
  <si>
    <t>Link to check the maximum weekly EI amount</t>
  </si>
  <si>
    <r>
      <t xml:space="preserve">Parental Leave </t>
    </r>
    <r>
      <rPr>
        <b/>
        <vertAlign val="superscript"/>
        <sz val="8"/>
        <color theme="1"/>
        <rFont val="Arial"/>
        <family val="2"/>
      </rPr>
      <t>2</t>
    </r>
  </si>
  <si>
    <t>PDR Check</t>
  </si>
  <si>
    <t>Month</t>
  </si>
  <si>
    <t># of Working Days in Month</t>
  </si>
  <si>
    <t># Days Worked</t>
  </si>
  <si>
    <t>% of Days Worked</t>
  </si>
  <si>
    <t>Estimated Salary
(a)</t>
  </si>
  <si>
    <t>Less:
Estimated EI $ Received by Faculty</t>
  </si>
  <si>
    <t>Net $ to be Paid by Dept
(b)</t>
  </si>
  <si>
    <t>Total Estimated Pay
(a) + (b)</t>
  </si>
  <si>
    <t>Total Estimated Dept. Saving</t>
  </si>
  <si>
    <t>PDR-Temp Sal</t>
  </si>
  <si>
    <t>PDR-Recurr Sal</t>
  </si>
  <si>
    <t>PDR-Total Sal</t>
  </si>
  <si>
    <t>PDR- Sal Pay</t>
  </si>
  <si>
    <t>Diff</t>
  </si>
  <si>
    <t>non-work day start</t>
  </si>
  <si>
    <t>non-work day end</t>
  </si>
  <si>
    <t>Est. # of Weeks</t>
  </si>
  <si>
    <t>Est. # of Days</t>
  </si>
  <si>
    <t>par leave start</t>
  </si>
  <si>
    <t>par leave end</t>
  </si>
  <si>
    <t>01</t>
  </si>
  <si>
    <t>02</t>
  </si>
  <si>
    <t>03</t>
  </si>
  <si>
    <t>04</t>
  </si>
  <si>
    <t>05</t>
  </si>
  <si>
    <t>06</t>
  </si>
  <si>
    <t>07</t>
  </si>
  <si>
    <t>08</t>
  </si>
  <si>
    <t>09</t>
  </si>
  <si>
    <t>10</t>
  </si>
  <si>
    <t>11</t>
  </si>
  <si>
    <t>12</t>
  </si>
  <si>
    <t>Please note this template works under these assumptions.</t>
  </si>
  <si>
    <t>1. If leave start date is prior to fiscal year start date, please enter fiscal year start date (ie May 1 YYYY); If leave end date is after fiscal year end date, please enter fiscal year end date (ie April 30 YYYY).</t>
  </si>
  <si>
    <t>2. Department does not pay any amount for Maternity/Adopt Leave, as Central pays for it; Department is required to pay for 95% (if after maternity/adopt leave) or 97% (if parental leave only) of Parental Leave less EI received.</t>
  </si>
  <si>
    <t>3. The faculty will receive maximum weekly EI.</t>
  </si>
  <si>
    <t>4. The faculty must have worked with the University longer than one year, otherwise the top up will require to be prorated.</t>
  </si>
  <si>
    <t>5. Annual Salary (including ATB &amp; PTR): Enter annual salary earned after ATB/PTR increase, even if the increase occurred during the Maternity Leave period.</t>
  </si>
  <si>
    <t>WARNING: ATB &amp; PTR increase normally occurs on July 1st each year. The above calculation will not be accurate if the ATB/PTR increase is given on any day other than July 1st.</t>
  </si>
  <si>
    <r>
      <t xml:space="preserve">[Above captures the </t>
    </r>
    <r>
      <rPr>
        <b/>
        <u/>
        <sz val="8"/>
        <rFont val="Arial"/>
        <family val="2"/>
      </rPr>
      <t>full period</t>
    </r>
    <r>
      <rPr>
        <sz val="8"/>
        <rFont val="Arial"/>
        <family val="2"/>
      </rPr>
      <t xml:space="preserve"> that the faculty is </t>
    </r>
    <r>
      <rPr>
        <b/>
        <u/>
        <sz val="8"/>
        <rFont val="Arial"/>
        <family val="2"/>
      </rPr>
      <t>not working</t>
    </r>
    <r>
      <rPr>
        <sz val="8"/>
        <rFont val="Arial"/>
        <family val="2"/>
      </rPr>
      <t>]</t>
    </r>
  </si>
  <si>
    <t>[Note: If faculty is cross-appointed, prorate the annual salaries and max weekly EI based on the cost distribution % of the Department]</t>
  </si>
  <si>
    <t>Department Name</t>
  </si>
  <si>
    <t>Dept FC #</t>
  </si>
  <si>
    <t>G3 &amp; H3</t>
  </si>
  <si>
    <t>UTM Department Name &amp;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</si>
</sst>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u/>
      <sz val="8"/>
      <name val="Arial"/>
      <family val="2"/>
    </font>
    <font>
      <sz val="8"/>
      <name val="Arial"/>
      <family val="2"/>
    </font>
    <font>
      <u/>
      <sz val="11"/>
      <color theme="10"/>
      <name val="Calibri"/>
      <family val="2"/>
      <scheme val="minor"/>
    </font>
    <font>
      <u/>
      <sz val="8"/>
      <color theme="10"/>
      <name val="Arial"/>
      <family val="2"/>
    </font>
    <font>
      <b/>
      <sz val="9"/>
      <color theme="1"/>
      <name val="Arial"/>
      <family val="2"/>
    </font>
    <font>
      <b/>
      <sz val="10"/>
      <color rgb="FF000000"/>
      <name val="Arial"/>
      <family val="2"/>
    </font>
    <font>
      <sz val="8"/>
      <color rgb="FF000000"/>
      <name val="Arial"/>
      <family val="2"/>
    </font>
    <font>
      <b/>
      <sz val="8"/>
      <color rgb="FF000000"/>
      <name val="Arial"/>
      <family val="2"/>
    </font>
    <font>
      <b/>
      <vertAlign val="superscript"/>
      <sz val="8"/>
      <color theme="1"/>
      <name val="Arial"/>
      <family val="2"/>
    </font>
    <font>
      <sz val="8"/>
      <color theme="0"/>
      <name val="Arial"/>
      <family val="2"/>
    </font>
    <font>
      <vertAlign val="superscript"/>
      <sz val="8"/>
      <name val="Arial"/>
      <family val="2"/>
    </font>
    <font>
      <u/>
      <sz val="10"/>
      <name val="Arial"/>
      <family val="2"/>
    </font>
    <font>
      <sz val="10"/>
      <name val="Arial"/>
      <family val="2"/>
    </font>
    <font>
      <b/>
      <u/>
      <sz val="10"/>
      <color theme="1"/>
      <name val="Arial"/>
      <family val="2"/>
    </font>
    <font>
      <sz val="10"/>
      <color theme="1"/>
      <name val="Arial"/>
      <family val="2"/>
    </font>
    <font>
      <sz val="10"/>
      <color rgb="FFFF0000"/>
      <name val="Arial"/>
      <family val="2"/>
    </font>
    <font>
      <u/>
      <sz val="10"/>
      <color theme="1"/>
      <name val="Arial"/>
      <family val="2"/>
    </font>
    <font>
      <u/>
      <sz val="10"/>
      <color rgb="FFFF0000"/>
      <name val="Arial"/>
      <family val="2"/>
    </font>
    <font>
      <u/>
      <sz val="10"/>
      <color theme="10"/>
      <name val="Arial"/>
      <family val="2"/>
    </font>
    <font>
      <b/>
      <u/>
      <sz val="10"/>
      <name val="Arial"/>
      <family val="2"/>
    </font>
    <font>
      <b/>
      <u/>
      <sz val="8"/>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rgb="FFDCE6F1"/>
        <bgColor rgb="FF000000"/>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C1C1"/>
        <bgColor indexed="64"/>
      </patternFill>
    </fill>
    <fill>
      <patternFill patternType="solid">
        <fgColor theme="4" tint="0.79998168889431442"/>
        <bgColor rgb="FF000000"/>
      </patternFill>
    </fill>
    <fill>
      <patternFill patternType="solid">
        <fgColor theme="4" tint="0.39997558519241921"/>
        <bgColor indexed="64"/>
      </patternFill>
    </fill>
  </fills>
  <borders count="12">
    <border>
      <left/>
      <right/>
      <top/>
      <bottom/>
      <diagonal/>
    </border>
    <border>
      <left/>
      <right/>
      <top style="thin">
        <color indexed="64"/>
      </top>
      <bottom style="double">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6" fillId="0" borderId="0" applyNumberFormat="0" applyFill="0" applyBorder="0" applyAlignment="0" applyProtection="0"/>
  </cellStyleXfs>
  <cellXfs count="84">
    <xf numFmtId="0" fontId="0" fillId="0" borderId="0" xfId="0"/>
    <xf numFmtId="0" fontId="2" fillId="0" borderId="0" xfId="0" applyFont="1"/>
    <xf numFmtId="164" fontId="2" fillId="0" borderId="0" xfId="1" applyNumberFormat="1" applyFont="1"/>
    <xf numFmtId="0" fontId="2" fillId="0" borderId="0" xfId="0" applyFont="1" applyAlignment="1">
      <alignment horizontal="right"/>
    </xf>
    <xf numFmtId="0" fontId="2" fillId="0" borderId="7" xfId="0" applyFont="1" applyBorder="1"/>
    <xf numFmtId="0" fontId="3" fillId="0" borderId="3" xfId="0" applyFont="1" applyBorder="1" applyAlignment="1">
      <alignment horizontal="center" wrapText="1"/>
    </xf>
    <xf numFmtId="0" fontId="3" fillId="0" borderId="3" xfId="3" applyFont="1" applyBorder="1" applyAlignment="1">
      <alignment horizontal="center" wrapText="1"/>
    </xf>
    <xf numFmtId="0" fontId="3" fillId="0" borderId="2" xfId="0" applyFont="1" applyBorder="1" applyAlignment="1">
      <alignment horizontal="center" wrapText="1"/>
    </xf>
    <xf numFmtId="0" fontId="2" fillId="0" borderId="0" xfId="3" applyFont="1"/>
    <xf numFmtId="9" fontId="2" fillId="0" borderId="0" xfId="2" applyFont="1"/>
    <xf numFmtId="164" fontId="2" fillId="0" borderId="0" xfId="0" applyNumberFormat="1" applyFont="1"/>
    <xf numFmtId="164" fontId="2" fillId="2" borderId="0" xfId="1" applyNumberFormat="1" applyFont="1" applyFill="1"/>
    <xf numFmtId="164" fontId="2" fillId="3" borderId="0" xfId="1" applyNumberFormat="1" applyFont="1" applyFill="1"/>
    <xf numFmtId="164" fontId="2" fillId="0" borderId="1" xfId="1" applyNumberFormat="1" applyFont="1" applyBorder="1"/>
    <xf numFmtId="164" fontId="2" fillId="2" borderId="1" xfId="1" applyNumberFormat="1" applyFont="1" applyFill="1" applyBorder="1"/>
    <xf numFmtId="164" fontId="2" fillId="3" borderId="1" xfId="1" applyNumberFormat="1" applyFont="1" applyFill="1" applyBorder="1"/>
    <xf numFmtId="0" fontId="5" fillId="0" borderId="0" xfId="0" applyFont="1"/>
    <xf numFmtId="0" fontId="4" fillId="0" borderId="0" xfId="0" applyFont="1"/>
    <xf numFmtId="0" fontId="5" fillId="0" borderId="0" xfId="0" applyFont="1" applyAlignment="1">
      <alignment horizontal="left"/>
    </xf>
    <xf numFmtId="0" fontId="3" fillId="0" borderId="0" xfId="0" applyFont="1" applyAlignment="1">
      <alignment horizontal="center" wrapText="1"/>
    </xf>
    <xf numFmtId="17" fontId="3" fillId="0" borderId="0" xfId="3" applyNumberFormat="1" applyFont="1"/>
    <xf numFmtId="164" fontId="3" fillId="2" borderId="3" xfId="1" applyNumberFormat="1" applyFont="1" applyFill="1" applyBorder="1" applyAlignment="1">
      <alignment horizontal="center" wrapText="1"/>
    </xf>
    <xf numFmtId="0" fontId="3" fillId="2" borderId="2" xfId="0" applyFont="1" applyFill="1" applyBorder="1" applyAlignment="1">
      <alignment horizontal="center" wrapText="1"/>
    </xf>
    <xf numFmtId="164" fontId="2" fillId="2" borderId="0" xfId="0" applyNumberFormat="1" applyFont="1" applyFill="1"/>
    <xf numFmtId="0" fontId="3" fillId="2" borderId="9" xfId="0" applyFont="1" applyFill="1" applyBorder="1" applyAlignment="1">
      <alignment horizontal="center" wrapText="1"/>
    </xf>
    <xf numFmtId="0" fontId="5" fillId="3" borderId="0" xfId="0" applyFont="1" applyFill="1"/>
    <xf numFmtId="0" fontId="2" fillId="3" borderId="0" xfId="0" applyFont="1" applyFill="1"/>
    <xf numFmtId="0" fontId="5" fillId="3" borderId="0" xfId="0" applyFont="1" applyFill="1" applyAlignment="1">
      <alignment horizontal="left"/>
    </xf>
    <xf numFmtId="0" fontId="3" fillId="3" borderId="3" xfId="3" applyFont="1" applyFill="1" applyBorder="1" applyAlignment="1">
      <alignment horizontal="center" wrapText="1"/>
    </xf>
    <xf numFmtId="0" fontId="3" fillId="3" borderId="0" xfId="0" applyFont="1" applyFill="1" applyAlignment="1">
      <alignment horizontal="center" wrapText="1"/>
    </xf>
    <xf numFmtId="14" fontId="2" fillId="3" borderId="0" xfId="3" applyNumberFormat="1" applyFont="1" applyFill="1"/>
    <xf numFmtId="43" fontId="2" fillId="3" borderId="0" xfId="0" applyNumberFormat="1" applyFont="1" applyFill="1"/>
    <xf numFmtId="14" fontId="2" fillId="3" borderId="0" xfId="0" applyNumberFormat="1" applyFont="1" applyFill="1"/>
    <xf numFmtId="0" fontId="2" fillId="3" borderId="0" xfId="0" quotePrefix="1" applyFont="1" applyFill="1"/>
    <xf numFmtId="0" fontId="2" fillId="3" borderId="1" xfId="0" applyFont="1" applyFill="1" applyBorder="1"/>
    <xf numFmtId="0" fontId="3" fillId="3" borderId="2" xfId="0" applyFont="1" applyFill="1" applyBorder="1" applyAlignment="1">
      <alignment horizontal="center" wrapText="1"/>
    </xf>
    <xf numFmtId="0" fontId="2" fillId="0" borderId="11" xfId="0" applyFont="1" applyBorder="1"/>
    <xf numFmtId="164" fontId="2" fillId="2" borderId="10" xfId="0" applyNumberFormat="1" applyFont="1" applyFill="1" applyBorder="1"/>
    <xf numFmtId="164" fontId="2" fillId="2" borderId="8" xfId="1" applyNumberFormat="1" applyFont="1" applyFill="1" applyBorder="1"/>
    <xf numFmtId="0" fontId="9" fillId="0" borderId="0" xfId="0" applyFont="1"/>
    <xf numFmtId="0" fontId="10" fillId="0" borderId="0" xfId="0" applyFont="1"/>
    <xf numFmtId="0" fontId="13" fillId="0" borderId="0" xfId="0" applyFont="1"/>
    <xf numFmtId="0" fontId="2" fillId="0" borderId="0" xfId="0" applyFont="1" applyAlignment="1">
      <alignment horizontal="center"/>
    </xf>
    <xf numFmtId="0" fontId="2" fillId="7" borderId="0" xfId="0" applyFont="1" applyFill="1"/>
    <xf numFmtId="0" fontId="2" fillId="3" borderId="0" xfId="0" applyFont="1" applyFill="1" applyAlignment="1">
      <alignment horizontal="right"/>
    </xf>
    <xf numFmtId="14" fontId="2" fillId="0" borderId="0" xfId="0" applyNumberFormat="1" applyFont="1"/>
    <xf numFmtId="0" fontId="16" fillId="4" borderId="0" xfId="0" applyFont="1" applyFill="1" applyAlignment="1">
      <alignment horizontal="left"/>
    </xf>
    <xf numFmtId="0" fontId="16" fillId="0" borderId="0" xfId="0" applyFont="1"/>
    <xf numFmtId="0" fontId="16" fillId="0" borderId="0" xfId="0" applyFont="1" applyAlignment="1">
      <alignment horizontal="left"/>
    </xf>
    <xf numFmtId="0" fontId="15" fillId="0" borderId="0" xfId="0" applyFont="1"/>
    <xf numFmtId="0" fontId="16" fillId="0" borderId="0" xfId="0" applyFont="1" applyAlignment="1">
      <alignment horizontal="left" vertical="top"/>
    </xf>
    <xf numFmtId="0" fontId="16" fillId="0" borderId="0" xfId="0" applyFont="1" applyAlignment="1">
      <alignment horizontal="left" vertical="top" wrapText="1"/>
    </xf>
    <xf numFmtId="0" fontId="18" fillId="0" borderId="0" xfId="0" applyFont="1"/>
    <xf numFmtId="0" fontId="22" fillId="0" borderId="0" xfId="5" applyFont="1"/>
    <xf numFmtId="0" fontId="16" fillId="0" borderId="0" xfId="0" applyFont="1" applyAlignment="1">
      <alignment vertical="top" wrapText="1"/>
    </xf>
    <xf numFmtId="0" fontId="5" fillId="8" borderId="0" xfId="0" applyFont="1" applyFill="1"/>
    <xf numFmtId="0" fontId="2" fillId="8" borderId="0" xfId="0" applyFont="1" applyFill="1"/>
    <xf numFmtId="0" fontId="5" fillId="9" borderId="0" xfId="0" applyFont="1" applyFill="1" applyAlignment="1" applyProtection="1">
      <alignment horizontal="right"/>
      <protection locked="0"/>
    </xf>
    <xf numFmtId="14" fontId="5" fillId="9" borderId="0" xfId="0" applyNumberFormat="1" applyFont="1" applyFill="1" applyProtection="1">
      <protection locked="0"/>
    </xf>
    <xf numFmtId="9" fontId="5" fillId="9" borderId="0" xfId="2" applyFont="1" applyFill="1" applyProtection="1">
      <protection locked="0"/>
    </xf>
    <xf numFmtId="165" fontId="5" fillId="9" borderId="0" xfId="4" applyNumberFormat="1" applyFont="1" applyFill="1" applyProtection="1">
      <protection locked="0"/>
    </xf>
    <xf numFmtId="165" fontId="2" fillId="5" borderId="0" xfId="4" applyNumberFormat="1" applyFont="1" applyFill="1" applyProtection="1">
      <protection locked="0"/>
    </xf>
    <xf numFmtId="0" fontId="7" fillId="0" borderId="0" xfId="5" applyFont="1" applyProtection="1">
      <protection locked="0"/>
    </xf>
    <xf numFmtId="0" fontId="8" fillId="10" borderId="9" xfId="0" applyFont="1" applyFill="1" applyBorder="1" applyAlignment="1">
      <alignment horizontal="center" wrapText="1"/>
    </xf>
    <xf numFmtId="164" fontId="8" fillId="10" borderId="10" xfId="1" applyNumberFormat="1" applyFont="1" applyFill="1" applyBorder="1"/>
    <xf numFmtId="164" fontId="8" fillId="10" borderId="8" xfId="1" applyNumberFormat="1" applyFont="1" applyFill="1" applyBorder="1"/>
    <xf numFmtId="0" fontId="18" fillId="0" borderId="0" xfId="0" applyFont="1" applyAlignment="1">
      <alignment horizontal="left" vertical="top" wrapText="1"/>
    </xf>
    <xf numFmtId="0" fontId="23" fillId="0" borderId="0" xfId="0" applyFont="1" applyAlignment="1">
      <alignment horizontal="center"/>
    </xf>
    <xf numFmtId="0" fontId="16" fillId="0" borderId="0" xfId="0" applyFont="1" applyAlignment="1">
      <alignment horizontal="left" vertical="top" wrapText="1"/>
    </xf>
    <xf numFmtId="0" fontId="16" fillId="0" borderId="0" xfId="0" applyFont="1" applyAlignment="1">
      <alignment horizontal="left" vertical="top"/>
    </xf>
    <xf numFmtId="0" fontId="17" fillId="0" borderId="0" xfId="0" applyFont="1" applyAlignment="1">
      <alignment horizontal="center"/>
    </xf>
    <xf numFmtId="0" fontId="18" fillId="0" borderId="0" xfId="0" applyFont="1" applyAlignment="1">
      <alignment horizontal="left" vertical="top"/>
    </xf>
    <xf numFmtId="0" fontId="10" fillId="0" borderId="0" xfId="0" applyFont="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5" fillId="9" borderId="0" xfId="0" applyFont="1" applyFill="1" applyAlignment="1" applyProtection="1">
      <alignment horizontal="right"/>
      <protection locked="0"/>
    </xf>
    <xf numFmtId="0" fontId="3" fillId="6" borderId="4" xfId="0" applyFont="1" applyFill="1" applyBorder="1" applyAlignment="1">
      <alignment horizont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5" fillId="9" borderId="0" xfId="0" applyFont="1" applyFill="1" applyAlignment="1" applyProtection="1">
      <alignment horizontal="center"/>
      <protection locked="0"/>
    </xf>
  </cellXfs>
  <cellStyles count="6">
    <cellStyle name="Comma" xfId="1" builtinId="3"/>
    <cellStyle name="Currency" xfId="4" builtinId="4"/>
    <cellStyle name="Hyperlink" xfId="5" builtinId="8"/>
    <cellStyle name="Normal" xfId="0" builtinId="0"/>
    <cellStyle name="Normal 4 3" xfId="3" xr:uid="{67CB9770-8ECA-4B9A-A051-AB48B055877C}"/>
    <cellStyle name="Percent" xfId="2" builtinId="5"/>
  </cellStyles>
  <dxfs count="6">
    <dxf>
      <font>
        <b/>
        <i val="0"/>
        <color rgb="FFFF0000"/>
      </font>
    </dxf>
    <dxf>
      <font>
        <b/>
        <i val="0"/>
        <color rgb="FFFF0000"/>
      </font>
      <fill>
        <patternFill>
          <bgColor theme="0"/>
        </patternFill>
      </fill>
    </dxf>
    <dxf>
      <font>
        <b/>
        <i val="0"/>
        <color rgb="FFFF0000"/>
      </font>
      <fill>
        <patternFill>
          <bgColor theme="0"/>
        </patternFill>
      </fill>
    </dxf>
    <dxf>
      <font>
        <b/>
        <i val="0"/>
        <color rgb="FFFF0000"/>
      </font>
    </dxf>
    <dxf>
      <font>
        <b/>
        <i val="0"/>
        <color rgb="FFFF0000"/>
      </font>
      <fill>
        <patternFill>
          <bgColor theme="0"/>
        </patternFill>
      </fill>
    </dxf>
    <dxf>
      <font>
        <b/>
        <i val="0"/>
        <color rgb="FFFF0000"/>
      </font>
      <fill>
        <patternFill>
          <bgColor theme="0"/>
        </patternFill>
      </fill>
    </dxf>
  </dxfs>
  <tableStyles count="0" defaultTableStyle="TableStyleMedium2" defaultPivotStyle="PivotStyleLight16"/>
  <colors>
    <mruColors>
      <color rgb="FFFFC1C1"/>
      <color rgb="FFFFA7A7"/>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apm.utoronto.ca/pdadc33-2003-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nada.ca/en/services/benefits/ei/ei-regular-benefit/benefit-amount.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anada.ca/en/services/benefits/ei/ei-regular-benefit/benefit-amou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AF44-C6C1-463C-B3AF-B9BE0262D75D}">
  <sheetPr codeName="Sheet2"/>
  <dimension ref="A1:C41"/>
  <sheetViews>
    <sheetView workbookViewId="0">
      <selection activeCell="A3" sqref="A3:C3"/>
    </sheetView>
  </sheetViews>
  <sheetFormatPr defaultRowHeight="12.75" x14ac:dyDescent="0.2"/>
  <cols>
    <col min="1" max="1" width="11.140625" style="52" customWidth="1"/>
    <col min="2" max="2" width="40.28515625" style="52" customWidth="1"/>
    <col min="3" max="3" width="88.85546875" style="52" customWidth="1"/>
    <col min="4" max="16384" width="9.140625" style="52"/>
  </cols>
  <sheetData>
    <row r="1" spans="1:3" x14ac:dyDescent="0.2">
      <c r="A1" s="70" t="s">
        <v>0</v>
      </c>
      <c r="B1" s="70"/>
      <c r="C1" s="70"/>
    </row>
    <row r="3" spans="1:3" ht="30" customHeight="1" x14ac:dyDescent="0.2">
      <c r="A3" s="66" t="s">
        <v>1</v>
      </c>
      <c r="B3" s="66"/>
      <c r="C3" s="66"/>
    </row>
    <row r="5" spans="1:3" x14ac:dyDescent="0.2">
      <c r="A5" s="71" t="s">
        <v>2</v>
      </c>
      <c r="B5" s="71"/>
      <c r="C5" s="71"/>
    </row>
    <row r="6" spans="1:3" ht="17.25" customHeight="1" x14ac:dyDescent="0.2">
      <c r="A6" s="66" t="s">
        <v>3</v>
      </c>
      <c r="B6" s="66"/>
      <c r="C6" s="66"/>
    </row>
    <row r="7" spans="1:3" ht="27.75" customHeight="1" x14ac:dyDescent="0.2">
      <c r="A7" s="66" t="s">
        <v>4</v>
      </c>
      <c r="B7" s="66"/>
      <c r="C7" s="66"/>
    </row>
    <row r="8" spans="1:3" x14ac:dyDescent="0.2">
      <c r="A8" s="53" t="s">
        <v>5</v>
      </c>
    </row>
    <row r="10" spans="1:3" x14ac:dyDescent="0.2">
      <c r="A10" s="66" t="s">
        <v>6</v>
      </c>
      <c r="B10" s="66"/>
      <c r="C10" s="66"/>
    </row>
    <row r="11" spans="1:3" x14ac:dyDescent="0.2">
      <c r="A11" s="66" t="s">
        <v>7</v>
      </c>
      <c r="B11" s="66"/>
      <c r="C11" s="66"/>
    </row>
    <row r="12" spans="1:3" x14ac:dyDescent="0.2">
      <c r="A12" s="66" t="s">
        <v>8</v>
      </c>
      <c r="B12" s="66"/>
      <c r="C12" s="66"/>
    </row>
    <row r="16" spans="1:3" x14ac:dyDescent="0.2">
      <c r="A16" s="67" t="s">
        <v>9</v>
      </c>
      <c r="B16" s="67"/>
      <c r="C16" s="67"/>
    </row>
    <row r="17" spans="1:3" x14ac:dyDescent="0.2">
      <c r="A17" s="47"/>
      <c r="B17" s="47"/>
      <c r="C17" s="47"/>
    </row>
    <row r="18" spans="1:3" x14ac:dyDescent="0.2">
      <c r="A18" s="46" t="s">
        <v>10</v>
      </c>
      <c r="B18" s="46"/>
      <c r="C18" s="47"/>
    </row>
    <row r="19" spans="1:3" x14ac:dyDescent="0.2">
      <c r="A19" s="48"/>
      <c r="B19" s="48"/>
      <c r="C19" s="47"/>
    </row>
    <row r="20" spans="1:3" x14ac:dyDescent="0.2">
      <c r="A20" s="49" t="s">
        <v>11</v>
      </c>
      <c r="B20" s="49" t="s">
        <v>12</v>
      </c>
      <c r="C20" s="49" t="s">
        <v>13</v>
      </c>
    </row>
    <row r="21" spans="1:3" x14ac:dyDescent="0.2">
      <c r="A21" s="47" t="s">
        <v>14</v>
      </c>
      <c r="B21" s="47" t="s">
        <v>15</v>
      </c>
      <c r="C21" s="47"/>
    </row>
    <row r="22" spans="1:3" x14ac:dyDescent="0.2">
      <c r="A22" s="47" t="s">
        <v>100</v>
      </c>
      <c r="B22" s="47" t="s">
        <v>101</v>
      </c>
      <c r="C22" s="47"/>
    </row>
    <row r="23" spans="1:3" x14ac:dyDescent="0.2">
      <c r="A23" s="47" t="s">
        <v>16</v>
      </c>
      <c r="B23" s="47" t="s">
        <v>17</v>
      </c>
      <c r="C23" s="47"/>
    </row>
    <row r="24" spans="1:3" x14ac:dyDescent="0.2">
      <c r="A24" s="47"/>
      <c r="B24" s="47"/>
      <c r="C24" s="47"/>
    </row>
    <row r="25" spans="1:3" ht="21" customHeight="1" x14ac:dyDescent="0.2">
      <c r="A25" s="47" t="s">
        <v>18</v>
      </c>
      <c r="B25" s="47" t="s">
        <v>19</v>
      </c>
      <c r="C25" s="68" t="s">
        <v>20</v>
      </c>
    </row>
    <row r="26" spans="1:3" ht="21" customHeight="1" x14ac:dyDescent="0.2">
      <c r="A26" s="47" t="s">
        <v>21</v>
      </c>
      <c r="B26" s="47" t="s">
        <v>22</v>
      </c>
      <c r="C26" s="69"/>
    </row>
    <row r="27" spans="1:3" ht="15" customHeight="1" x14ac:dyDescent="0.2">
      <c r="A27" s="47"/>
      <c r="B27" s="47"/>
      <c r="C27" s="50"/>
    </row>
    <row r="28" spans="1:3" ht="28.5" customHeight="1" x14ac:dyDescent="0.2">
      <c r="A28" s="47" t="s">
        <v>23</v>
      </c>
      <c r="B28" s="47" t="s">
        <v>24</v>
      </c>
      <c r="C28" s="51" t="s">
        <v>25</v>
      </c>
    </row>
    <row r="29" spans="1:3" ht="21" customHeight="1" x14ac:dyDescent="0.2">
      <c r="A29" s="47" t="s">
        <v>26</v>
      </c>
      <c r="B29" s="47" t="s">
        <v>27</v>
      </c>
      <c r="C29" s="68" t="s">
        <v>28</v>
      </c>
    </row>
    <row r="30" spans="1:3" ht="21" customHeight="1" x14ac:dyDescent="0.2">
      <c r="A30" s="47" t="s">
        <v>29</v>
      </c>
      <c r="B30" s="47" t="s">
        <v>30</v>
      </c>
      <c r="C30" s="69"/>
    </row>
    <row r="31" spans="1:3" x14ac:dyDescent="0.2">
      <c r="A31" s="47"/>
      <c r="B31" s="47"/>
      <c r="C31" s="50"/>
    </row>
    <row r="32" spans="1:3" x14ac:dyDescent="0.2">
      <c r="A32" s="47" t="s">
        <v>31</v>
      </c>
      <c r="B32" s="47" t="s">
        <v>32</v>
      </c>
      <c r="C32" s="47"/>
    </row>
    <row r="33" spans="1:3" x14ac:dyDescent="0.2">
      <c r="A33" s="47" t="s">
        <v>33</v>
      </c>
      <c r="B33" s="47" t="s">
        <v>34</v>
      </c>
      <c r="C33" s="47"/>
    </row>
    <row r="34" spans="1:3" x14ac:dyDescent="0.2">
      <c r="A34" s="47"/>
      <c r="B34" s="47"/>
      <c r="C34" s="47"/>
    </row>
    <row r="35" spans="1:3" ht="29.25" customHeight="1" x14ac:dyDescent="0.2">
      <c r="A35" s="47" t="s">
        <v>35</v>
      </c>
      <c r="B35" s="47" t="s">
        <v>36</v>
      </c>
      <c r="C35" s="54" t="s">
        <v>37</v>
      </c>
    </row>
    <row r="36" spans="1:3" x14ac:dyDescent="0.2">
      <c r="A36" s="47"/>
      <c r="B36" s="47"/>
      <c r="C36" s="47"/>
    </row>
    <row r="37" spans="1:3" x14ac:dyDescent="0.2">
      <c r="A37" s="47"/>
      <c r="B37" s="47"/>
      <c r="C37" s="47"/>
    </row>
    <row r="38" spans="1:3" x14ac:dyDescent="0.2">
      <c r="A38" s="47"/>
      <c r="B38" s="47"/>
      <c r="C38" s="47"/>
    </row>
    <row r="39" spans="1:3" x14ac:dyDescent="0.2">
      <c r="A39" s="47"/>
      <c r="B39" s="47"/>
      <c r="C39" s="47"/>
    </row>
    <row r="40" spans="1:3" x14ac:dyDescent="0.2">
      <c r="A40" s="47"/>
      <c r="B40" s="47"/>
      <c r="C40" s="47"/>
    </row>
    <row r="41" spans="1:3" x14ac:dyDescent="0.2">
      <c r="A41" s="47"/>
      <c r="B41" s="47"/>
      <c r="C41" s="47"/>
    </row>
  </sheetData>
  <mergeCells count="11">
    <mergeCell ref="A10:C10"/>
    <mergeCell ref="A1:C1"/>
    <mergeCell ref="A3:C3"/>
    <mergeCell ref="A5:C5"/>
    <mergeCell ref="A6:C6"/>
    <mergeCell ref="A7:C7"/>
    <mergeCell ref="A11:C11"/>
    <mergeCell ref="A12:C12"/>
    <mergeCell ref="A16:C16"/>
    <mergeCell ref="C25:C26"/>
    <mergeCell ref="C29:C30"/>
  </mergeCells>
  <hyperlinks>
    <hyperlink ref="A8" r:id="rId1" xr:uid="{42735028-772F-41A1-9381-46D177B468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15244-34EB-4B7B-B693-7970DBB4BEF7}">
  <sheetPr codeName="Sheet3"/>
  <dimension ref="A1:Z46"/>
  <sheetViews>
    <sheetView showGridLines="0" tabSelected="1" zoomScaleNormal="100" workbookViewId="0">
      <selection activeCell="G2" sqref="G2:H2"/>
    </sheetView>
  </sheetViews>
  <sheetFormatPr defaultColWidth="10.5703125" defaultRowHeight="11.25" outlineLevelCol="1" x14ac:dyDescent="0.2"/>
  <cols>
    <col min="1" max="4" width="11.42578125" style="1" customWidth="1"/>
    <col min="5" max="5" width="11.42578125" style="2" customWidth="1"/>
    <col min="6" max="10" width="11.42578125" style="1" customWidth="1"/>
    <col min="11" max="11" width="8.42578125" style="1" customWidth="1"/>
    <col min="12" max="22" width="10.5703125" style="26" hidden="1" customWidth="1" outlineLevel="1"/>
    <col min="23" max="23" width="2.7109375" style="26" hidden="1" customWidth="1" outlineLevel="1"/>
    <col min="24" max="25" width="10.5703125" style="26" hidden="1" customWidth="1" outlineLevel="1"/>
    <col min="26" max="26" width="10.5703125" style="1" collapsed="1"/>
    <col min="27" max="16384" width="10.5703125" style="1"/>
  </cols>
  <sheetData>
    <row r="1" spans="1:25" x14ac:dyDescent="0.2">
      <c r="A1" s="17" t="s">
        <v>38</v>
      </c>
      <c r="B1" s="17"/>
      <c r="C1" s="16"/>
      <c r="D1" s="16"/>
      <c r="E1" s="16"/>
      <c r="F1" s="16"/>
      <c r="G1" s="42" t="s">
        <v>39</v>
      </c>
      <c r="H1" s="3" t="str">
        <f>X1&amp;"-"&amp;RIGHT(Y1,2)</f>
        <v>2024-25</v>
      </c>
      <c r="Q1" s="25"/>
      <c r="R1" s="25"/>
      <c r="W1" s="44" t="s">
        <v>39</v>
      </c>
      <c r="X1" s="43">
        <v>2024</v>
      </c>
      <c r="Y1" s="43">
        <v>2025</v>
      </c>
    </row>
    <row r="2" spans="1:25" x14ac:dyDescent="0.2">
      <c r="A2" s="16" t="s">
        <v>40</v>
      </c>
      <c r="B2" s="16"/>
      <c r="G2" s="76" t="s">
        <v>41</v>
      </c>
      <c r="H2" s="76"/>
      <c r="Q2" s="25"/>
      <c r="R2" s="25"/>
    </row>
    <row r="3" spans="1:25" x14ac:dyDescent="0.2">
      <c r="A3" s="16" t="s">
        <v>42</v>
      </c>
      <c r="B3" s="16"/>
      <c r="C3" s="16"/>
      <c r="F3" s="83" t="s">
        <v>98</v>
      </c>
      <c r="G3" s="83"/>
      <c r="H3" s="57" t="s">
        <v>99</v>
      </c>
      <c r="Q3" s="25"/>
      <c r="R3" s="25"/>
    </row>
    <row r="4" spans="1:25" x14ac:dyDescent="0.2">
      <c r="A4" s="16" t="s">
        <v>43</v>
      </c>
      <c r="B4" s="16"/>
      <c r="C4" s="16"/>
      <c r="F4" s="16"/>
      <c r="G4" s="16"/>
      <c r="H4" s="57" t="s">
        <v>44</v>
      </c>
      <c r="Q4" s="25"/>
      <c r="R4" s="25"/>
    </row>
    <row r="5" spans="1:25" x14ac:dyDescent="0.2">
      <c r="A5" s="16"/>
      <c r="B5" s="16"/>
      <c r="C5" s="16"/>
      <c r="F5" s="16"/>
      <c r="G5" s="16"/>
      <c r="Q5" s="25"/>
      <c r="R5" s="25"/>
    </row>
    <row r="6" spans="1:25" x14ac:dyDescent="0.2">
      <c r="A6" s="16" t="s">
        <v>45</v>
      </c>
      <c r="B6" s="16"/>
      <c r="C6" s="16"/>
      <c r="D6" s="1" t="str">
        <f>"(between "&amp;TEXT($X$25,"MM/DD/YYYY")&amp;"-"&amp;TEXT($Y$36,"MM/DD/YYYY")&amp;")"</f>
        <v>(between 05/01/2024-04/30/2025)</v>
      </c>
      <c r="F6" s="16"/>
      <c r="H6" s="58">
        <v>45413</v>
      </c>
      <c r="Q6" s="25"/>
      <c r="R6" s="25"/>
    </row>
    <row r="7" spans="1:25" x14ac:dyDescent="0.2">
      <c r="A7" s="16" t="s">
        <v>46</v>
      </c>
      <c r="B7" s="16"/>
      <c r="C7" s="16"/>
      <c r="D7" s="1" t="str">
        <f>"(between "&amp;TEXT($X$25,"MM/DD/YYYY")&amp;"-"&amp;TEXT($Y$36,"MM/DD/YYYY")&amp;")"</f>
        <v>(between 05/01/2024-04/30/2025)</v>
      </c>
      <c r="F7" s="16"/>
      <c r="H7" s="58">
        <v>45777</v>
      </c>
      <c r="I7" s="41" t="s">
        <v>47</v>
      </c>
      <c r="Q7" s="25"/>
      <c r="R7" s="25"/>
    </row>
    <row r="8" spans="1:25" x14ac:dyDescent="0.2">
      <c r="A8" s="55" t="s">
        <v>96</v>
      </c>
      <c r="B8" s="56"/>
      <c r="C8" s="56"/>
      <c r="D8" s="56"/>
      <c r="F8" s="16"/>
      <c r="I8" s="41"/>
      <c r="Q8" s="25"/>
      <c r="R8" s="25"/>
    </row>
    <row r="10" spans="1:25" x14ac:dyDescent="0.2">
      <c r="A10" s="16" t="s">
        <v>48</v>
      </c>
      <c r="B10" s="16"/>
      <c r="D10" s="1" t="s">
        <v>49</v>
      </c>
      <c r="H10" s="59">
        <v>0.95</v>
      </c>
      <c r="Q10" s="25"/>
    </row>
    <row r="11" spans="1:25" x14ac:dyDescent="0.2">
      <c r="A11" s="16" t="s">
        <v>50</v>
      </c>
      <c r="B11" s="16"/>
      <c r="D11" s="1" t="str">
        <f>"(between "&amp;TEXT($X$25,"MM/DD/YYYY")&amp;"-"&amp;TEXT($Y$36,"MM/DD/YYYY")&amp;")"</f>
        <v>(between 05/01/2024-04/30/2025)</v>
      </c>
      <c r="F11" s="2"/>
      <c r="H11" s="58">
        <v>45416</v>
      </c>
      <c r="I11" s="41" t="s">
        <v>47</v>
      </c>
      <c r="Q11" s="25"/>
    </row>
    <row r="12" spans="1:25" x14ac:dyDescent="0.2">
      <c r="A12" s="16" t="s">
        <v>51</v>
      </c>
      <c r="B12" s="16"/>
      <c r="D12" s="1" t="str">
        <f>"(between "&amp;TEXT($X$25,"MM/DD/YYYY")&amp;"-"&amp;TEXT($Y$36,"MM/DD/YYYY")&amp;")"</f>
        <v>(between 05/01/2024-04/30/2025)</v>
      </c>
      <c r="F12" s="2"/>
      <c r="H12" s="58">
        <v>45416</v>
      </c>
      <c r="I12" s="41" t="s">
        <v>52</v>
      </c>
      <c r="Q12" s="25"/>
    </row>
    <row r="14" spans="1:25" x14ac:dyDescent="0.2">
      <c r="A14" s="16" t="str">
        <f>"Annual Salary as at "&amp;TEXT($X$25,"MM/DD/YYYY")</f>
        <v>Annual Salary as at 05/01/2024</v>
      </c>
      <c r="B14" s="16"/>
      <c r="H14" s="60">
        <v>0</v>
      </c>
      <c r="Q14" s="25"/>
    </row>
    <row r="15" spans="1:25" x14ac:dyDescent="0.2">
      <c r="A15" s="16" t="str">
        <f>"Annual Salary as at "&amp;TEXT($X$27,"MM/DD/YYYY")</f>
        <v>Annual Salary as at 07/01/2024</v>
      </c>
      <c r="B15" s="16"/>
      <c r="H15" s="60">
        <v>0</v>
      </c>
      <c r="Q15" s="25"/>
    </row>
    <row r="16" spans="1:25" x14ac:dyDescent="0.2">
      <c r="A16" s="18"/>
      <c r="B16" s="18"/>
      <c r="Q16" s="27"/>
    </row>
    <row r="17" spans="1:26" x14ac:dyDescent="0.2">
      <c r="F17" s="1">
        <f>Y1</f>
        <v>2025</v>
      </c>
      <c r="G17" s="1">
        <f>X1</f>
        <v>2024</v>
      </c>
    </row>
    <row r="18" spans="1:26" x14ac:dyDescent="0.2">
      <c r="A18" s="1" t="s">
        <v>53</v>
      </c>
      <c r="F18" s="61">
        <v>695</v>
      </c>
      <c r="G18" s="61">
        <v>668</v>
      </c>
      <c r="H18" s="62" t="s">
        <v>54</v>
      </c>
    </row>
    <row r="19" spans="1:26" x14ac:dyDescent="0.2">
      <c r="F19" s="2"/>
      <c r="G19" s="2"/>
      <c r="H19" s="2"/>
    </row>
    <row r="20" spans="1:26" x14ac:dyDescent="0.2">
      <c r="A20" s="1" t="s">
        <v>97</v>
      </c>
    </row>
    <row r="22" spans="1:26" ht="12" thickBot="1" x14ac:dyDescent="0.25"/>
    <row r="23" spans="1:26" ht="13.5" customHeight="1" thickBot="1" x14ac:dyDescent="0.25">
      <c r="F23" s="77" t="s">
        <v>55</v>
      </c>
      <c r="G23" s="78"/>
      <c r="H23" s="79"/>
      <c r="I23" s="4"/>
      <c r="J23" s="36"/>
      <c r="L23" s="80" t="s">
        <v>56</v>
      </c>
      <c r="M23" s="81"/>
      <c r="N23" s="81"/>
      <c r="O23" s="81"/>
      <c r="P23" s="82"/>
    </row>
    <row r="24" spans="1:26" s="19" customFormat="1" ht="48" customHeight="1" thickBot="1" x14ac:dyDescent="0.25">
      <c r="A24" s="5" t="s">
        <v>57</v>
      </c>
      <c r="B24" s="6" t="s">
        <v>58</v>
      </c>
      <c r="C24" s="6" t="s">
        <v>59</v>
      </c>
      <c r="D24" s="6" t="s">
        <v>60</v>
      </c>
      <c r="E24" s="21" t="s">
        <v>61</v>
      </c>
      <c r="F24" s="7" t="str">
        <f>"Gross Pay at "&amp;H10*100&amp;"%"</f>
        <v>Gross Pay at 95%</v>
      </c>
      <c r="G24" s="7" t="s">
        <v>62</v>
      </c>
      <c r="H24" s="22" t="s">
        <v>63</v>
      </c>
      <c r="I24" s="24" t="s">
        <v>64</v>
      </c>
      <c r="J24" s="63" t="s">
        <v>65</v>
      </c>
      <c r="L24" s="35" t="s">
        <v>66</v>
      </c>
      <c r="M24" s="35" t="s">
        <v>67</v>
      </c>
      <c r="N24" s="35" t="s">
        <v>68</v>
      </c>
      <c r="O24" s="35" t="s">
        <v>69</v>
      </c>
      <c r="P24" s="35" t="s">
        <v>70</v>
      </c>
      <c r="Q24" s="28" t="s">
        <v>71</v>
      </c>
      <c r="R24" s="28" t="s">
        <v>72</v>
      </c>
      <c r="S24" s="28" t="s">
        <v>73</v>
      </c>
      <c r="T24" s="28" t="s">
        <v>74</v>
      </c>
      <c r="U24" s="28" t="s">
        <v>75</v>
      </c>
      <c r="V24" s="28" t="s">
        <v>76</v>
      </c>
      <c r="W24" s="29"/>
      <c r="X24" s="29"/>
      <c r="Y24" s="29"/>
    </row>
    <row r="25" spans="1:26" ht="12" x14ac:dyDescent="0.2">
      <c r="A25" s="20">
        <f>X25</f>
        <v>45413</v>
      </c>
      <c r="B25" s="8">
        <f>NETWORKDAYS(X25,Y25)</f>
        <v>23</v>
      </c>
      <c r="C25" s="8">
        <f t="shared" ref="C25:C36" si="0">IFERROR(NETWORKDAYS(X25,Y25)-NETWORKDAYS(Q25,R25),NETWORKDAYS(X25,Y25))</f>
        <v>0</v>
      </c>
      <c r="D25" s="9">
        <f t="shared" ref="D25:D36" si="1">+C25/B25</f>
        <v>0</v>
      </c>
      <c r="E25" s="11">
        <f>$H$14*(1/12)*$D25</f>
        <v>0</v>
      </c>
      <c r="F25" s="10">
        <f t="shared" ref="F25:F36" si="2">$H$15*$H$10*(1/12)*($T25/$B25)</f>
        <v>0</v>
      </c>
      <c r="G25" s="10">
        <f t="shared" ref="G25:G32" si="3">$G$18*$S25</f>
        <v>0</v>
      </c>
      <c r="H25" s="23">
        <f t="shared" ref="H25:H32" si="4">F25-G25</f>
        <v>0</v>
      </c>
      <c r="I25" s="37">
        <f t="shared" ref="I25:I36" si="5">E:E+H:H</f>
        <v>0</v>
      </c>
      <c r="J25" s="64">
        <f>$H$14/12-I25</f>
        <v>0</v>
      </c>
      <c r="L25" s="12" t="e">
        <f>SUMIFS(#REF!,#REF!,$H$4,#REF!,$W25,#REF!,$H$3)</f>
        <v>#REF!</v>
      </c>
      <c r="M25" s="12" t="e">
        <f>SUMIFS(#REF!,#REF!,$H$4,#REF!,$W25,#REF!,$H$3)</f>
        <v>#REF!</v>
      </c>
      <c r="N25" s="12" t="e">
        <f>SUMIFS(#REF!,#REF!,$H$4,#REF!,$W25,#REF!,$H$3)</f>
        <v>#REF!</v>
      </c>
      <c r="O25" s="12" t="e">
        <f t="shared" ref="O25:O36" si="6">L:L+M:M</f>
        <v>#REF!</v>
      </c>
      <c r="P25" s="12" t="e">
        <f>I25-O25</f>
        <v>#REF!</v>
      </c>
      <c r="Q25" s="30">
        <f t="shared" ref="Q25:Q36" si="7">IF(MONTH(X25)=MONTH($H$6),$H$6,IF(AND(X25&gt;=$H$6,X25&lt;=$H$7),X25,""))</f>
        <v>45413</v>
      </c>
      <c r="R25" s="30">
        <f t="shared" ref="R25:R36" si="8">IF(MONTH(Y25)=MONTH($H$7),$H$7,IF(AND(Y25&gt;=$H$6,Y25&lt;=$H$7),Y25,""))</f>
        <v>45443</v>
      </c>
      <c r="S25" s="31">
        <f t="shared" ref="S25:S32" si="9">T25/5</f>
        <v>0</v>
      </c>
      <c r="T25" s="26">
        <f>IFERROR(NETWORKDAYS(U25,V25),0)</f>
        <v>0</v>
      </c>
      <c r="U25" s="32">
        <f t="shared" ref="U25:U36" si="10">IF(MONTH(X25)=MONTH($H$11),$H$11,IF(AND(X25&gt;=$H$11,X25&lt;=$H$12),X25,""))</f>
        <v>45416</v>
      </c>
      <c r="V25" s="32">
        <f t="shared" ref="V25:V36" si="11">IF(MONTH(Y25)=MONTH($H$12),$H$12,IF(AND(Y25&gt;=$H$11,Y25&lt;=$H$12),Y25,""))</f>
        <v>45416</v>
      </c>
      <c r="W25" s="33" t="s">
        <v>77</v>
      </c>
      <c r="X25" s="30">
        <f>DATE($X$1,5,1)</f>
        <v>45413</v>
      </c>
      <c r="Y25" s="30">
        <f>DATE($X$1,5,31)</f>
        <v>45443</v>
      </c>
      <c r="Z25" s="45"/>
    </row>
    <row r="26" spans="1:26" ht="12" x14ac:dyDescent="0.2">
      <c r="A26" s="20">
        <f t="shared" ref="A26:A36" si="12">X26</f>
        <v>45444</v>
      </c>
      <c r="B26" s="8">
        <f t="shared" ref="B26:B36" si="13">NETWORKDAYS(X26,Y26)</f>
        <v>20</v>
      </c>
      <c r="C26" s="8">
        <f t="shared" si="0"/>
        <v>0</v>
      </c>
      <c r="D26" s="9">
        <f t="shared" si="1"/>
        <v>0</v>
      </c>
      <c r="E26" s="11">
        <f>$H$14*(1/12)*$D26</f>
        <v>0</v>
      </c>
      <c r="F26" s="10">
        <f t="shared" si="2"/>
        <v>0</v>
      </c>
      <c r="G26" s="10">
        <f t="shared" si="3"/>
        <v>0</v>
      </c>
      <c r="H26" s="23">
        <f t="shared" si="4"/>
        <v>0</v>
      </c>
      <c r="I26" s="37">
        <f t="shared" si="5"/>
        <v>0</v>
      </c>
      <c r="J26" s="64">
        <f>$H$14/12-I26</f>
        <v>0</v>
      </c>
      <c r="L26" s="12" t="e">
        <f>SUMIFS(#REF!,#REF!,$H$4,#REF!,$W26,#REF!,$H$3)</f>
        <v>#REF!</v>
      </c>
      <c r="M26" s="12" t="e">
        <f>SUMIFS(#REF!,#REF!,$H$4,#REF!,$W26,#REF!,$H$3)</f>
        <v>#REF!</v>
      </c>
      <c r="N26" s="12" t="e">
        <f>SUMIFS(#REF!,#REF!,$H$4,#REF!,$W26,#REF!,$H$3)</f>
        <v>#REF!</v>
      </c>
      <c r="O26" s="12" t="e">
        <f t="shared" si="6"/>
        <v>#REF!</v>
      </c>
      <c r="P26" s="12" t="e">
        <f t="shared" ref="P26:P36" si="14">I26-O26</f>
        <v>#REF!</v>
      </c>
      <c r="Q26" s="30">
        <f t="shared" si="7"/>
        <v>45444</v>
      </c>
      <c r="R26" s="30">
        <f t="shared" si="8"/>
        <v>45473</v>
      </c>
      <c r="S26" s="31">
        <f t="shared" si="9"/>
        <v>0</v>
      </c>
      <c r="T26" s="26">
        <f t="shared" ref="T26:T36" si="15">IFERROR(NETWORKDAYS(U26,V26),0)</f>
        <v>0</v>
      </c>
      <c r="U26" s="32" t="str">
        <f t="shared" si="10"/>
        <v/>
      </c>
      <c r="V26" s="32" t="str">
        <f t="shared" si="11"/>
        <v/>
      </c>
      <c r="W26" s="33" t="s">
        <v>78</v>
      </c>
      <c r="X26" s="30">
        <f>DATE($X$1,6,1)</f>
        <v>45444</v>
      </c>
      <c r="Y26" s="30">
        <f>DATE($X$1,6,30)</f>
        <v>45473</v>
      </c>
    </row>
    <row r="27" spans="1:26" ht="12" x14ac:dyDescent="0.2">
      <c r="A27" s="20">
        <f t="shared" si="12"/>
        <v>45474</v>
      </c>
      <c r="B27" s="8">
        <f t="shared" si="13"/>
        <v>23</v>
      </c>
      <c r="C27" s="8">
        <f t="shared" si="0"/>
        <v>0</v>
      </c>
      <c r="D27" s="9">
        <f t="shared" si="1"/>
        <v>0</v>
      </c>
      <c r="E27" s="11">
        <f t="shared" ref="E27:E36" si="16">$H$15*(1/12)*$D27</f>
        <v>0</v>
      </c>
      <c r="F27" s="10">
        <f t="shared" si="2"/>
        <v>0</v>
      </c>
      <c r="G27" s="10">
        <f t="shared" si="3"/>
        <v>0</v>
      </c>
      <c r="H27" s="23">
        <f t="shared" si="4"/>
        <v>0</v>
      </c>
      <c r="I27" s="37">
        <f t="shared" si="5"/>
        <v>0</v>
      </c>
      <c r="J27" s="64">
        <f t="shared" ref="J27:J36" si="17">$H$15/12-I27</f>
        <v>0</v>
      </c>
      <c r="L27" s="12" t="e">
        <f>SUMIFS(#REF!,#REF!,$H$4,#REF!,$W27,#REF!,$H$3)</f>
        <v>#REF!</v>
      </c>
      <c r="M27" s="12" t="e">
        <f>SUMIFS(#REF!,#REF!,$H$4,#REF!,$W27,#REF!,$H$3)</f>
        <v>#REF!</v>
      </c>
      <c r="N27" s="12" t="e">
        <f>SUMIFS(#REF!,#REF!,$H$4,#REF!,$W27,#REF!,$H$3)</f>
        <v>#REF!</v>
      </c>
      <c r="O27" s="12" t="e">
        <f t="shared" si="6"/>
        <v>#REF!</v>
      </c>
      <c r="P27" s="12" t="e">
        <f t="shared" si="14"/>
        <v>#REF!</v>
      </c>
      <c r="Q27" s="30">
        <f t="shared" si="7"/>
        <v>45474</v>
      </c>
      <c r="R27" s="30">
        <f t="shared" si="8"/>
        <v>45504</v>
      </c>
      <c r="S27" s="31">
        <f t="shared" si="9"/>
        <v>0</v>
      </c>
      <c r="T27" s="26">
        <f t="shared" si="15"/>
        <v>0</v>
      </c>
      <c r="U27" s="32" t="str">
        <f t="shared" si="10"/>
        <v/>
      </c>
      <c r="V27" s="32" t="str">
        <f t="shared" si="11"/>
        <v/>
      </c>
      <c r="W27" s="33" t="s">
        <v>79</v>
      </c>
      <c r="X27" s="30">
        <f>DATE($X$1,7,1)</f>
        <v>45474</v>
      </c>
      <c r="Y27" s="30">
        <f>DATE($X$1,7,31)</f>
        <v>45504</v>
      </c>
    </row>
    <row r="28" spans="1:26" ht="12" x14ac:dyDescent="0.2">
      <c r="A28" s="20">
        <f t="shared" si="12"/>
        <v>45505</v>
      </c>
      <c r="B28" s="8">
        <f t="shared" si="13"/>
        <v>22</v>
      </c>
      <c r="C28" s="8">
        <f t="shared" si="0"/>
        <v>0</v>
      </c>
      <c r="D28" s="9">
        <f t="shared" si="1"/>
        <v>0</v>
      </c>
      <c r="E28" s="11">
        <f t="shared" si="16"/>
        <v>0</v>
      </c>
      <c r="F28" s="10">
        <f t="shared" si="2"/>
        <v>0</v>
      </c>
      <c r="G28" s="10">
        <f t="shared" si="3"/>
        <v>0</v>
      </c>
      <c r="H28" s="23">
        <f t="shared" si="4"/>
        <v>0</v>
      </c>
      <c r="I28" s="37">
        <f t="shared" si="5"/>
        <v>0</v>
      </c>
      <c r="J28" s="64">
        <f t="shared" si="17"/>
        <v>0</v>
      </c>
      <c r="L28" s="12" t="e">
        <f>SUMIFS(#REF!,#REF!,$H$4,#REF!,$W28,#REF!,$H$3)</f>
        <v>#REF!</v>
      </c>
      <c r="M28" s="12" t="e">
        <f>SUMIFS(#REF!,#REF!,$H$4,#REF!,$W28,#REF!,$H$3)</f>
        <v>#REF!</v>
      </c>
      <c r="N28" s="12" t="e">
        <f>SUMIFS(#REF!,#REF!,$H$4,#REF!,$W28,#REF!,$H$3)</f>
        <v>#REF!</v>
      </c>
      <c r="O28" s="12" t="e">
        <f t="shared" si="6"/>
        <v>#REF!</v>
      </c>
      <c r="P28" s="12" t="e">
        <f t="shared" si="14"/>
        <v>#REF!</v>
      </c>
      <c r="Q28" s="30">
        <f t="shared" si="7"/>
        <v>45505</v>
      </c>
      <c r="R28" s="30">
        <f t="shared" si="8"/>
        <v>45535</v>
      </c>
      <c r="S28" s="31">
        <f t="shared" si="9"/>
        <v>0</v>
      </c>
      <c r="T28" s="26">
        <f t="shared" si="15"/>
        <v>0</v>
      </c>
      <c r="U28" s="32" t="str">
        <f t="shared" si="10"/>
        <v/>
      </c>
      <c r="V28" s="32" t="str">
        <f t="shared" si="11"/>
        <v/>
      </c>
      <c r="W28" s="33" t="s">
        <v>80</v>
      </c>
      <c r="X28" s="30">
        <f>DATE($X$1,8,1)</f>
        <v>45505</v>
      </c>
      <c r="Y28" s="30">
        <f>DATE($X$1,8,31)</f>
        <v>45535</v>
      </c>
    </row>
    <row r="29" spans="1:26" ht="12" x14ac:dyDescent="0.2">
      <c r="A29" s="20">
        <f t="shared" si="12"/>
        <v>45536</v>
      </c>
      <c r="B29" s="8">
        <f t="shared" si="13"/>
        <v>21</v>
      </c>
      <c r="C29" s="8">
        <f t="shared" si="0"/>
        <v>0</v>
      </c>
      <c r="D29" s="9">
        <f t="shared" si="1"/>
        <v>0</v>
      </c>
      <c r="E29" s="11">
        <f t="shared" si="16"/>
        <v>0</v>
      </c>
      <c r="F29" s="10">
        <f t="shared" si="2"/>
        <v>0</v>
      </c>
      <c r="G29" s="10">
        <f t="shared" si="3"/>
        <v>0</v>
      </c>
      <c r="H29" s="23">
        <f t="shared" si="4"/>
        <v>0</v>
      </c>
      <c r="I29" s="37">
        <f t="shared" si="5"/>
        <v>0</v>
      </c>
      <c r="J29" s="64">
        <f t="shared" si="17"/>
        <v>0</v>
      </c>
      <c r="L29" s="12" t="e">
        <f>SUMIFS(#REF!,#REF!,$H$4,#REF!,$W29,#REF!,$H$3)</f>
        <v>#REF!</v>
      </c>
      <c r="M29" s="12" t="e">
        <f>SUMIFS(#REF!,#REF!,$H$4,#REF!,$W29,#REF!,$H$3)</f>
        <v>#REF!</v>
      </c>
      <c r="N29" s="12" t="e">
        <f>SUMIFS(#REF!,#REF!,$H$4,#REF!,$W29,#REF!,$H$3)</f>
        <v>#REF!</v>
      </c>
      <c r="O29" s="12" t="e">
        <f t="shared" si="6"/>
        <v>#REF!</v>
      </c>
      <c r="P29" s="12" t="e">
        <f t="shared" si="14"/>
        <v>#REF!</v>
      </c>
      <c r="Q29" s="30">
        <f t="shared" si="7"/>
        <v>45536</v>
      </c>
      <c r="R29" s="30">
        <f t="shared" si="8"/>
        <v>45565</v>
      </c>
      <c r="S29" s="31">
        <f t="shared" si="9"/>
        <v>0</v>
      </c>
      <c r="T29" s="26">
        <f t="shared" si="15"/>
        <v>0</v>
      </c>
      <c r="U29" s="32" t="str">
        <f t="shared" si="10"/>
        <v/>
      </c>
      <c r="V29" s="32" t="str">
        <f t="shared" si="11"/>
        <v/>
      </c>
      <c r="W29" s="33" t="s">
        <v>81</v>
      </c>
      <c r="X29" s="30">
        <f>DATE($X$1,9,1)</f>
        <v>45536</v>
      </c>
      <c r="Y29" s="30">
        <f>DATE($X$1,9,30)</f>
        <v>45565</v>
      </c>
    </row>
    <row r="30" spans="1:26" ht="12" x14ac:dyDescent="0.2">
      <c r="A30" s="20">
        <f t="shared" si="12"/>
        <v>45566</v>
      </c>
      <c r="B30" s="8">
        <f t="shared" si="13"/>
        <v>23</v>
      </c>
      <c r="C30" s="8">
        <f t="shared" si="0"/>
        <v>0</v>
      </c>
      <c r="D30" s="9">
        <f t="shared" si="1"/>
        <v>0</v>
      </c>
      <c r="E30" s="11">
        <f t="shared" si="16"/>
        <v>0</v>
      </c>
      <c r="F30" s="10">
        <f t="shared" si="2"/>
        <v>0</v>
      </c>
      <c r="G30" s="10">
        <f t="shared" si="3"/>
        <v>0</v>
      </c>
      <c r="H30" s="23">
        <f t="shared" si="4"/>
        <v>0</v>
      </c>
      <c r="I30" s="37">
        <f t="shared" si="5"/>
        <v>0</v>
      </c>
      <c r="J30" s="64">
        <f t="shared" si="17"/>
        <v>0</v>
      </c>
      <c r="L30" s="12" t="e">
        <f>SUMIFS(#REF!,#REF!,$H$4,#REF!,$W30,#REF!,$H$3)</f>
        <v>#REF!</v>
      </c>
      <c r="M30" s="12" t="e">
        <f>SUMIFS(#REF!,#REF!,$H$4,#REF!,$W30,#REF!,$H$3)</f>
        <v>#REF!</v>
      </c>
      <c r="N30" s="12" t="e">
        <f>SUMIFS(#REF!,#REF!,$H$4,#REF!,$W30,#REF!,$H$3)</f>
        <v>#REF!</v>
      </c>
      <c r="O30" s="12" t="e">
        <f t="shared" si="6"/>
        <v>#REF!</v>
      </c>
      <c r="P30" s="12" t="e">
        <f t="shared" si="14"/>
        <v>#REF!</v>
      </c>
      <c r="Q30" s="30">
        <f t="shared" si="7"/>
        <v>45566</v>
      </c>
      <c r="R30" s="30">
        <f t="shared" si="8"/>
        <v>45596</v>
      </c>
      <c r="S30" s="31">
        <f t="shared" si="9"/>
        <v>0</v>
      </c>
      <c r="T30" s="26">
        <f t="shared" si="15"/>
        <v>0</v>
      </c>
      <c r="U30" s="32" t="str">
        <f t="shared" si="10"/>
        <v/>
      </c>
      <c r="V30" s="32" t="str">
        <f t="shared" si="11"/>
        <v/>
      </c>
      <c r="W30" s="33" t="s">
        <v>82</v>
      </c>
      <c r="X30" s="30">
        <f>DATE($X$1,10,1)</f>
        <v>45566</v>
      </c>
      <c r="Y30" s="30">
        <f>DATE($X$1,10,31)</f>
        <v>45596</v>
      </c>
    </row>
    <row r="31" spans="1:26" ht="12" x14ac:dyDescent="0.2">
      <c r="A31" s="20">
        <f t="shared" si="12"/>
        <v>45597</v>
      </c>
      <c r="B31" s="8">
        <f t="shared" si="13"/>
        <v>21</v>
      </c>
      <c r="C31" s="8">
        <f t="shared" si="0"/>
        <v>0</v>
      </c>
      <c r="D31" s="9">
        <f t="shared" si="1"/>
        <v>0</v>
      </c>
      <c r="E31" s="11">
        <f t="shared" si="16"/>
        <v>0</v>
      </c>
      <c r="F31" s="10">
        <f t="shared" si="2"/>
        <v>0</v>
      </c>
      <c r="G31" s="10">
        <f t="shared" si="3"/>
        <v>0</v>
      </c>
      <c r="H31" s="23">
        <f t="shared" si="4"/>
        <v>0</v>
      </c>
      <c r="I31" s="37">
        <f t="shared" si="5"/>
        <v>0</v>
      </c>
      <c r="J31" s="64">
        <f t="shared" si="17"/>
        <v>0</v>
      </c>
      <c r="L31" s="12" t="e">
        <f>SUMIFS(#REF!,#REF!,$H$4,#REF!,$W31,#REF!,$H$3)</f>
        <v>#REF!</v>
      </c>
      <c r="M31" s="12" t="e">
        <f>SUMIFS(#REF!,#REF!,$H$4,#REF!,$W31,#REF!,$H$3)</f>
        <v>#REF!</v>
      </c>
      <c r="N31" s="12" t="e">
        <f>SUMIFS(#REF!,#REF!,$H$4,#REF!,$W31,#REF!,$H$3)</f>
        <v>#REF!</v>
      </c>
      <c r="O31" s="12" t="e">
        <f t="shared" si="6"/>
        <v>#REF!</v>
      </c>
      <c r="P31" s="12" t="e">
        <f t="shared" si="14"/>
        <v>#REF!</v>
      </c>
      <c r="Q31" s="30">
        <f t="shared" si="7"/>
        <v>45597</v>
      </c>
      <c r="R31" s="30">
        <f t="shared" si="8"/>
        <v>45626</v>
      </c>
      <c r="S31" s="31">
        <f t="shared" si="9"/>
        <v>0</v>
      </c>
      <c r="T31" s="26">
        <f t="shared" si="15"/>
        <v>0</v>
      </c>
      <c r="U31" s="32" t="str">
        <f t="shared" si="10"/>
        <v/>
      </c>
      <c r="V31" s="32" t="str">
        <f t="shared" si="11"/>
        <v/>
      </c>
      <c r="W31" s="33" t="s">
        <v>83</v>
      </c>
      <c r="X31" s="30">
        <f>DATE($X$1,11,1)</f>
        <v>45597</v>
      </c>
      <c r="Y31" s="30">
        <f>DATE($X$1,11,30)</f>
        <v>45626</v>
      </c>
    </row>
    <row r="32" spans="1:26" ht="12" x14ac:dyDescent="0.2">
      <c r="A32" s="20">
        <f t="shared" si="12"/>
        <v>45627</v>
      </c>
      <c r="B32" s="8">
        <f t="shared" si="13"/>
        <v>22</v>
      </c>
      <c r="C32" s="8">
        <f t="shared" si="0"/>
        <v>0</v>
      </c>
      <c r="D32" s="9">
        <f t="shared" si="1"/>
        <v>0</v>
      </c>
      <c r="E32" s="11">
        <f t="shared" si="16"/>
        <v>0</v>
      </c>
      <c r="F32" s="10">
        <f t="shared" si="2"/>
        <v>0</v>
      </c>
      <c r="G32" s="10">
        <f t="shared" si="3"/>
        <v>0</v>
      </c>
      <c r="H32" s="23">
        <f t="shared" si="4"/>
        <v>0</v>
      </c>
      <c r="I32" s="37">
        <f t="shared" si="5"/>
        <v>0</v>
      </c>
      <c r="J32" s="64">
        <f t="shared" si="17"/>
        <v>0</v>
      </c>
      <c r="L32" s="12" t="e">
        <f>SUMIFS(#REF!,#REF!,$H$4,#REF!,$W32,#REF!,$H$3)</f>
        <v>#REF!</v>
      </c>
      <c r="M32" s="12" t="e">
        <f>SUMIFS(#REF!,#REF!,$H$4,#REF!,$W32,#REF!,$H$3)</f>
        <v>#REF!</v>
      </c>
      <c r="N32" s="12" t="e">
        <f>SUMIFS(#REF!,#REF!,$H$4,#REF!,$W32,#REF!,$H$3)</f>
        <v>#REF!</v>
      </c>
      <c r="O32" s="12" t="e">
        <f t="shared" si="6"/>
        <v>#REF!</v>
      </c>
      <c r="P32" s="12" t="e">
        <f t="shared" si="14"/>
        <v>#REF!</v>
      </c>
      <c r="Q32" s="30">
        <f t="shared" si="7"/>
        <v>45627</v>
      </c>
      <c r="R32" s="30">
        <f t="shared" si="8"/>
        <v>45657</v>
      </c>
      <c r="S32" s="31">
        <f t="shared" si="9"/>
        <v>0</v>
      </c>
      <c r="T32" s="26">
        <f t="shared" si="15"/>
        <v>0</v>
      </c>
      <c r="U32" s="32" t="str">
        <f t="shared" si="10"/>
        <v/>
      </c>
      <c r="V32" s="32" t="str">
        <f t="shared" si="11"/>
        <v/>
      </c>
      <c r="W32" s="33" t="s">
        <v>84</v>
      </c>
      <c r="X32" s="30">
        <f>DATE($X$1,12,1)</f>
        <v>45627</v>
      </c>
      <c r="Y32" s="30">
        <f>DATE($X$1,12,31)</f>
        <v>45657</v>
      </c>
    </row>
    <row r="33" spans="1:25" ht="12" x14ac:dyDescent="0.2">
      <c r="A33" s="20">
        <f t="shared" si="12"/>
        <v>45658</v>
      </c>
      <c r="B33" s="8">
        <f t="shared" si="13"/>
        <v>23</v>
      </c>
      <c r="C33" s="8">
        <f t="shared" si="0"/>
        <v>0</v>
      </c>
      <c r="D33" s="9">
        <f t="shared" si="1"/>
        <v>0</v>
      </c>
      <c r="E33" s="11">
        <f t="shared" si="16"/>
        <v>0</v>
      </c>
      <c r="F33" s="10">
        <f t="shared" si="2"/>
        <v>0</v>
      </c>
      <c r="G33" s="10">
        <f>$F$18*$S33</f>
        <v>0</v>
      </c>
      <c r="H33" s="23">
        <f>F33-G33</f>
        <v>0</v>
      </c>
      <c r="I33" s="37">
        <f t="shared" si="5"/>
        <v>0</v>
      </c>
      <c r="J33" s="64">
        <f t="shared" si="17"/>
        <v>0</v>
      </c>
      <c r="L33" s="12" t="e">
        <f>SUMIFS(#REF!,#REF!,$H$4,#REF!,$W33,#REF!,$H$3)</f>
        <v>#REF!</v>
      </c>
      <c r="M33" s="12" t="e">
        <f>SUMIFS(#REF!,#REF!,$H$4,#REF!,$W33,#REF!,$H$3)</f>
        <v>#REF!</v>
      </c>
      <c r="N33" s="12" t="e">
        <f>SUMIFS(#REF!,#REF!,$H$4,#REF!,$W33,#REF!,$H$3)</f>
        <v>#REF!</v>
      </c>
      <c r="O33" s="12" t="e">
        <f t="shared" si="6"/>
        <v>#REF!</v>
      </c>
      <c r="P33" s="12" t="e">
        <f t="shared" si="14"/>
        <v>#REF!</v>
      </c>
      <c r="Q33" s="30">
        <f t="shared" si="7"/>
        <v>45658</v>
      </c>
      <c r="R33" s="30">
        <f t="shared" si="8"/>
        <v>45688</v>
      </c>
      <c r="S33" s="31">
        <f>T33/5</f>
        <v>0</v>
      </c>
      <c r="T33" s="26">
        <f t="shared" si="15"/>
        <v>0</v>
      </c>
      <c r="U33" s="32" t="str">
        <f t="shared" si="10"/>
        <v/>
      </c>
      <c r="V33" s="32" t="str">
        <f t="shared" si="11"/>
        <v/>
      </c>
      <c r="W33" s="33" t="s">
        <v>85</v>
      </c>
      <c r="X33" s="30">
        <f>DATE($Y$1,1,1)</f>
        <v>45658</v>
      </c>
      <c r="Y33" s="30">
        <f>DATE($Y$1,1,31)</f>
        <v>45688</v>
      </c>
    </row>
    <row r="34" spans="1:25" ht="12" x14ac:dyDescent="0.2">
      <c r="A34" s="20">
        <f t="shared" si="12"/>
        <v>45689</v>
      </c>
      <c r="B34" s="8">
        <f t="shared" si="13"/>
        <v>20</v>
      </c>
      <c r="C34" s="8">
        <f t="shared" si="0"/>
        <v>0</v>
      </c>
      <c r="D34" s="9">
        <f t="shared" si="1"/>
        <v>0</v>
      </c>
      <c r="E34" s="11">
        <f t="shared" si="16"/>
        <v>0</v>
      </c>
      <c r="F34" s="10">
        <f t="shared" si="2"/>
        <v>0</v>
      </c>
      <c r="G34" s="10">
        <f>$F$18*$S34</f>
        <v>0</v>
      </c>
      <c r="H34" s="23">
        <f t="shared" ref="H34:H36" si="18">F34-G34</f>
        <v>0</v>
      </c>
      <c r="I34" s="37">
        <f t="shared" si="5"/>
        <v>0</v>
      </c>
      <c r="J34" s="64">
        <f t="shared" si="17"/>
        <v>0</v>
      </c>
      <c r="L34" s="12" t="e">
        <f>SUMIFS(#REF!,#REF!,$H$4,#REF!,$W34,#REF!,$H$3)</f>
        <v>#REF!</v>
      </c>
      <c r="M34" s="12" t="e">
        <f>SUMIFS(#REF!,#REF!,$H$4,#REF!,$W34,#REF!,$H$3)</f>
        <v>#REF!</v>
      </c>
      <c r="N34" s="12" t="e">
        <f>SUMIFS(#REF!,#REF!,$H$4,#REF!,$W34,#REF!,$H$3)</f>
        <v>#REF!</v>
      </c>
      <c r="O34" s="12" t="e">
        <f t="shared" si="6"/>
        <v>#REF!</v>
      </c>
      <c r="P34" s="12" t="e">
        <f t="shared" si="14"/>
        <v>#REF!</v>
      </c>
      <c r="Q34" s="30">
        <f t="shared" si="7"/>
        <v>45689</v>
      </c>
      <c r="R34" s="30">
        <f t="shared" si="8"/>
        <v>45716</v>
      </c>
      <c r="S34" s="31">
        <f t="shared" ref="S34:S36" si="19">T34/5</f>
        <v>0</v>
      </c>
      <c r="T34" s="26">
        <f t="shared" si="15"/>
        <v>0</v>
      </c>
      <c r="U34" s="32" t="str">
        <f t="shared" si="10"/>
        <v/>
      </c>
      <c r="V34" s="32" t="str">
        <f t="shared" si="11"/>
        <v/>
      </c>
      <c r="W34" s="33" t="s">
        <v>86</v>
      </c>
      <c r="X34" s="30">
        <f>DATE($Y$1,2,1)</f>
        <v>45689</v>
      </c>
      <c r="Y34" s="30">
        <f>IF(MOD($Y$1,4)=0,DATE($Y$1,2,29),DATE($Y$1,2,28))</f>
        <v>45716</v>
      </c>
    </row>
    <row r="35" spans="1:25" ht="12" x14ac:dyDescent="0.2">
      <c r="A35" s="20">
        <f t="shared" si="12"/>
        <v>45717</v>
      </c>
      <c r="B35" s="8">
        <f t="shared" si="13"/>
        <v>21</v>
      </c>
      <c r="C35" s="8">
        <f t="shared" si="0"/>
        <v>0</v>
      </c>
      <c r="D35" s="9">
        <f t="shared" si="1"/>
        <v>0</v>
      </c>
      <c r="E35" s="11">
        <f t="shared" si="16"/>
        <v>0</v>
      </c>
      <c r="F35" s="10">
        <f t="shared" si="2"/>
        <v>0</v>
      </c>
      <c r="G35" s="10">
        <f>$F$18*$S35</f>
        <v>0</v>
      </c>
      <c r="H35" s="23">
        <f t="shared" si="18"/>
        <v>0</v>
      </c>
      <c r="I35" s="37">
        <f t="shared" si="5"/>
        <v>0</v>
      </c>
      <c r="J35" s="64">
        <f t="shared" si="17"/>
        <v>0</v>
      </c>
      <c r="L35" s="12" t="e">
        <f>SUMIFS(#REF!,#REF!,$H$4,#REF!,$W35,#REF!,$H$3)</f>
        <v>#REF!</v>
      </c>
      <c r="M35" s="12" t="e">
        <f>SUMIFS(#REF!,#REF!,$H$4,#REF!,$W35,#REF!,$H$3)</f>
        <v>#REF!</v>
      </c>
      <c r="N35" s="12" t="e">
        <f>SUMIFS(#REF!,#REF!,$H$4,#REF!,$W35,#REF!,$H$3)</f>
        <v>#REF!</v>
      </c>
      <c r="O35" s="12" t="e">
        <f t="shared" si="6"/>
        <v>#REF!</v>
      </c>
      <c r="P35" s="12" t="e">
        <f t="shared" si="14"/>
        <v>#REF!</v>
      </c>
      <c r="Q35" s="30">
        <f t="shared" si="7"/>
        <v>45717</v>
      </c>
      <c r="R35" s="30">
        <f t="shared" si="8"/>
        <v>45747</v>
      </c>
      <c r="S35" s="31">
        <f t="shared" si="19"/>
        <v>0</v>
      </c>
      <c r="T35" s="26">
        <f t="shared" si="15"/>
        <v>0</v>
      </c>
      <c r="U35" s="32" t="str">
        <f t="shared" si="10"/>
        <v/>
      </c>
      <c r="V35" s="32" t="str">
        <f t="shared" si="11"/>
        <v/>
      </c>
      <c r="W35" s="33" t="s">
        <v>87</v>
      </c>
      <c r="X35" s="30">
        <f>DATE($Y$1,3,1)</f>
        <v>45717</v>
      </c>
      <c r="Y35" s="30">
        <f>DATE($Y$1,3,31)</f>
        <v>45747</v>
      </c>
    </row>
    <row r="36" spans="1:25" ht="12" x14ac:dyDescent="0.2">
      <c r="A36" s="20">
        <f t="shared" si="12"/>
        <v>45748</v>
      </c>
      <c r="B36" s="8">
        <f t="shared" si="13"/>
        <v>22</v>
      </c>
      <c r="C36" s="8">
        <f t="shared" si="0"/>
        <v>0</v>
      </c>
      <c r="D36" s="9">
        <f t="shared" si="1"/>
        <v>0</v>
      </c>
      <c r="E36" s="11">
        <f t="shared" si="16"/>
        <v>0</v>
      </c>
      <c r="F36" s="10">
        <f t="shared" si="2"/>
        <v>0</v>
      </c>
      <c r="G36" s="10">
        <f>$F$18*$S36</f>
        <v>0</v>
      </c>
      <c r="H36" s="23">
        <f t="shared" si="18"/>
        <v>0</v>
      </c>
      <c r="I36" s="37">
        <f t="shared" si="5"/>
        <v>0</v>
      </c>
      <c r="J36" s="64">
        <f t="shared" si="17"/>
        <v>0</v>
      </c>
      <c r="L36" s="12" t="e">
        <f>SUMIFS(#REF!,#REF!,$H$4,#REF!,$W36,#REF!,$H$3)</f>
        <v>#REF!</v>
      </c>
      <c r="M36" s="12" t="e">
        <f>SUMIFS(#REF!,#REF!,$H$4,#REF!,$W36,#REF!,$H$3)</f>
        <v>#REF!</v>
      </c>
      <c r="N36" s="12" t="e">
        <f>SUMIFS(#REF!,#REF!,$H$4,#REF!,$W36,#REF!,$H$3)</f>
        <v>#REF!</v>
      </c>
      <c r="O36" s="12" t="e">
        <f t="shared" si="6"/>
        <v>#REF!</v>
      </c>
      <c r="P36" s="12" t="e">
        <f t="shared" si="14"/>
        <v>#REF!</v>
      </c>
      <c r="Q36" s="30">
        <f t="shared" si="7"/>
        <v>45748</v>
      </c>
      <c r="R36" s="30">
        <f t="shared" si="8"/>
        <v>45777</v>
      </c>
      <c r="S36" s="31">
        <f t="shared" si="19"/>
        <v>0</v>
      </c>
      <c r="T36" s="26">
        <f t="shared" si="15"/>
        <v>0</v>
      </c>
      <c r="U36" s="32" t="str">
        <f t="shared" si="10"/>
        <v/>
      </c>
      <c r="V36" s="32" t="str">
        <f t="shared" si="11"/>
        <v/>
      </c>
      <c r="W36" s="33" t="s">
        <v>88</v>
      </c>
      <c r="X36" s="30">
        <f>DATE($Y$1,4,1)</f>
        <v>45748</v>
      </c>
      <c r="Y36" s="30">
        <f>DATE($Y$1,4,30)</f>
        <v>45777</v>
      </c>
    </row>
    <row r="37" spans="1:25" ht="12.75" thickBot="1" x14ac:dyDescent="0.25">
      <c r="B37" s="13">
        <f t="shared" ref="B37:O37" si="20">SUM(B25:B36)</f>
        <v>261</v>
      </c>
      <c r="C37" s="13">
        <f t="shared" si="20"/>
        <v>0</v>
      </c>
      <c r="D37" s="13">
        <f t="shared" si="20"/>
        <v>0</v>
      </c>
      <c r="E37" s="14">
        <f t="shared" si="20"/>
        <v>0</v>
      </c>
      <c r="F37" s="13">
        <f t="shared" si="20"/>
        <v>0</v>
      </c>
      <c r="G37" s="13">
        <f t="shared" si="20"/>
        <v>0</v>
      </c>
      <c r="H37" s="14">
        <f t="shared" si="20"/>
        <v>0</v>
      </c>
      <c r="I37" s="38">
        <f t="shared" si="20"/>
        <v>0</v>
      </c>
      <c r="J37" s="65">
        <f t="shared" si="20"/>
        <v>0</v>
      </c>
      <c r="L37" s="34" t="e">
        <f t="shared" si="20"/>
        <v>#REF!</v>
      </c>
      <c r="M37" s="15" t="e">
        <f t="shared" si="20"/>
        <v>#REF!</v>
      </c>
      <c r="N37" s="15" t="e">
        <f t="shared" si="20"/>
        <v>#REF!</v>
      </c>
      <c r="O37" s="15" t="e">
        <f t="shared" si="20"/>
        <v>#REF!</v>
      </c>
      <c r="P37" s="15" t="e">
        <f>SUM(P25:P36)</f>
        <v>#REF!</v>
      </c>
      <c r="S37" s="15">
        <f>SUM(S25:S36)</f>
        <v>0</v>
      </c>
      <c r="T37" s="15">
        <f t="shared" ref="T37" si="21">SUM(T25:T36)</f>
        <v>0</v>
      </c>
    </row>
    <row r="38" spans="1:25" ht="12" thickTop="1" x14ac:dyDescent="0.2"/>
    <row r="39" spans="1:25" x14ac:dyDescent="0.2">
      <c r="E39" s="1"/>
    </row>
    <row r="40" spans="1:25" ht="12.75" x14ac:dyDescent="0.2">
      <c r="B40" s="39" t="s">
        <v>89</v>
      </c>
      <c r="C40" s="40"/>
      <c r="D40" s="40"/>
      <c r="E40" s="40"/>
      <c r="F40" s="40"/>
      <c r="G40" s="40"/>
      <c r="H40" s="40"/>
    </row>
    <row r="41" spans="1:25" ht="25.5" customHeight="1" x14ac:dyDescent="0.2">
      <c r="B41" s="72" t="s">
        <v>90</v>
      </c>
      <c r="C41" s="72"/>
      <c r="D41" s="72"/>
      <c r="E41" s="72"/>
      <c r="F41" s="72"/>
      <c r="G41" s="72"/>
      <c r="H41" s="72"/>
    </row>
    <row r="42" spans="1:25" ht="25.5" customHeight="1" x14ac:dyDescent="0.2">
      <c r="B42" s="72" t="s">
        <v>91</v>
      </c>
      <c r="C42" s="72"/>
      <c r="D42" s="72"/>
      <c r="E42" s="72"/>
      <c r="F42" s="72"/>
      <c r="G42" s="72"/>
      <c r="H42" s="72"/>
    </row>
    <row r="43" spans="1:25" ht="13.5" customHeight="1" x14ac:dyDescent="0.2">
      <c r="B43" s="72" t="s">
        <v>92</v>
      </c>
      <c r="C43" s="72"/>
      <c r="D43" s="72"/>
      <c r="E43" s="72"/>
      <c r="F43" s="72"/>
      <c r="G43" s="72"/>
      <c r="H43" s="72"/>
    </row>
    <row r="44" spans="1:25" ht="25.5" customHeight="1" x14ac:dyDescent="0.2">
      <c r="B44" s="72" t="s">
        <v>93</v>
      </c>
      <c r="C44" s="72"/>
      <c r="D44" s="72"/>
      <c r="E44" s="72"/>
      <c r="F44" s="72"/>
      <c r="G44" s="72"/>
      <c r="H44" s="72"/>
    </row>
    <row r="45" spans="1:25" ht="25.5" customHeight="1" thickBot="1" x14ac:dyDescent="0.25">
      <c r="B45" s="72" t="s">
        <v>94</v>
      </c>
      <c r="C45" s="72"/>
      <c r="D45" s="72"/>
      <c r="E45" s="72"/>
      <c r="F45" s="72"/>
      <c r="G45" s="72"/>
      <c r="H45" s="72"/>
    </row>
    <row r="46" spans="1:25" ht="25.5" customHeight="1" thickBot="1" x14ac:dyDescent="0.25">
      <c r="B46" s="73" t="s">
        <v>95</v>
      </c>
      <c r="C46" s="74"/>
      <c r="D46" s="74"/>
      <c r="E46" s="74"/>
      <c r="F46" s="74"/>
      <c r="G46" s="74"/>
      <c r="H46" s="75"/>
    </row>
  </sheetData>
  <sheetProtection algorithmName="SHA-512" hashValue="gMaZH5GHcLPK3zSeiD4q3yMt6wwmSBUi8cDaZmDBK+unSyL8xX5S1bsRlqfGAzFfW/8Zh1RkDc3D5ae5dt84eQ==" saltValue="7mjbl2K7oi96d4PoBwhRBA==" spinCount="100000" sheet="1" objects="1" scenarios="1" selectLockedCells="1"/>
  <mergeCells count="10">
    <mergeCell ref="G2:H2"/>
    <mergeCell ref="F23:H23"/>
    <mergeCell ref="L23:P23"/>
    <mergeCell ref="B43:H43"/>
    <mergeCell ref="F3:G3"/>
    <mergeCell ref="B44:H44"/>
    <mergeCell ref="B45:H45"/>
    <mergeCell ref="B46:H46"/>
    <mergeCell ref="B42:H42"/>
    <mergeCell ref="B41:H41"/>
  </mergeCells>
  <conditionalFormatting sqref="I7:I8">
    <cfRule type="expression" dxfId="5" priority="4">
      <formula>$H$7&lt;$H$6</formula>
    </cfRule>
  </conditionalFormatting>
  <conditionalFormatting sqref="I11">
    <cfRule type="expression" dxfId="4" priority="3">
      <formula>$H$12&lt;$H$11</formula>
    </cfRule>
  </conditionalFormatting>
  <conditionalFormatting sqref="I12">
    <cfRule type="expression" dxfId="3" priority="2">
      <formula>$H$12-$H$11&gt;=70</formula>
    </cfRule>
  </conditionalFormatting>
  <dataValidations count="1">
    <dataValidation type="date" allowBlank="1" showInputMessage="1" showErrorMessage="1" error="Input date out of range" sqref="H6:H7 H11:H12" xr:uid="{97962721-3831-4DB5-9E58-E48DCD71FDB7}">
      <formula1>$X$25</formula1>
      <formula2>$Y$36</formula2>
    </dataValidation>
  </dataValidations>
  <hyperlinks>
    <hyperlink ref="H18" r:id="rId1" xr:uid="{F5F60B61-0031-435C-B6B8-9F63C4D25903}"/>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F129-E374-4D07-B583-DAA7ABD366F2}">
  <sheetPr codeName="Sheet4"/>
  <dimension ref="A1:Z46"/>
  <sheetViews>
    <sheetView showGridLines="0" workbookViewId="0">
      <selection activeCell="G18" sqref="G18"/>
    </sheetView>
  </sheetViews>
  <sheetFormatPr defaultColWidth="10.5703125" defaultRowHeight="11.25" outlineLevelCol="1" x14ac:dyDescent="0.2"/>
  <cols>
    <col min="1" max="4" width="11.42578125" style="1" customWidth="1"/>
    <col min="5" max="5" width="11.42578125" style="2" customWidth="1"/>
    <col min="6" max="10" width="11.42578125" style="1" customWidth="1"/>
    <col min="11" max="11" width="8.42578125" style="1" customWidth="1"/>
    <col min="12" max="22" width="10.5703125" style="26" hidden="1" customWidth="1" outlineLevel="1"/>
    <col min="23" max="23" width="2.7109375" style="26" hidden="1" customWidth="1" outlineLevel="1"/>
    <col min="24" max="25" width="10.5703125" style="26" hidden="1" customWidth="1" outlineLevel="1"/>
    <col min="26" max="26" width="10.5703125" style="1" collapsed="1"/>
    <col min="27" max="16384" width="10.5703125" style="1"/>
  </cols>
  <sheetData>
    <row r="1" spans="1:25" x14ac:dyDescent="0.2">
      <c r="A1" s="17" t="s">
        <v>38</v>
      </c>
      <c r="B1" s="17"/>
      <c r="C1" s="16"/>
      <c r="D1" s="16"/>
      <c r="E1" s="16"/>
      <c r="F1" s="16"/>
      <c r="G1" s="42" t="s">
        <v>39</v>
      </c>
      <c r="H1" s="3" t="str">
        <f>X1&amp;"-"&amp;RIGHT(Y1,2)</f>
        <v>2025-26</v>
      </c>
      <c r="Q1" s="25"/>
      <c r="R1" s="25"/>
      <c r="W1" s="44" t="s">
        <v>39</v>
      </c>
      <c r="X1" s="43">
        <v>2025</v>
      </c>
      <c r="Y1" s="43">
        <v>2026</v>
      </c>
    </row>
    <row r="2" spans="1:25" x14ac:dyDescent="0.2">
      <c r="A2" s="16" t="s">
        <v>40</v>
      </c>
      <c r="B2" s="16"/>
      <c r="G2" s="76" t="s">
        <v>41</v>
      </c>
      <c r="H2" s="76"/>
      <c r="Q2" s="25"/>
      <c r="R2" s="25"/>
    </row>
    <row r="3" spans="1:25" x14ac:dyDescent="0.2">
      <c r="A3" s="16" t="s">
        <v>42</v>
      </c>
      <c r="B3" s="16"/>
      <c r="C3" s="16"/>
      <c r="F3" s="83" t="s">
        <v>98</v>
      </c>
      <c r="G3" s="83"/>
      <c r="H3" s="57" t="s">
        <v>99</v>
      </c>
      <c r="Q3" s="25"/>
      <c r="R3" s="25"/>
    </row>
    <row r="4" spans="1:25" x14ac:dyDescent="0.2">
      <c r="A4" s="16" t="s">
        <v>43</v>
      </c>
      <c r="B4" s="16"/>
      <c r="C4" s="16"/>
      <c r="F4" s="16"/>
      <c r="G4" s="16"/>
      <c r="H4" s="57" t="s">
        <v>44</v>
      </c>
      <c r="Q4" s="25"/>
      <c r="R4" s="25"/>
    </row>
    <row r="5" spans="1:25" x14ac:dyDescent="0.2">
      <c r="A5" s="16"/>
      <c r="B5" s="16"/>
      <c r="C5" s="16"/>
      <c r="F5" s="16"/>
      <c r="G5" s="16"/>
      <c r="Q5" s="25"/>
      <c r="R5" s="25"/>
    </row>
    <row r="6" spans="1:25" x14ac:dyDescent="0.2">
      <c r="A6" s="16" t="s">
        <v>45</v>
      </c>
      <c r="B6" s="16"/>
      <c r="C6" s="16"/>
      <c r="D6" s="1" t="str">
        <f>"(between "&amp;TEXT($X$25,"MM/DD/YYYY")&amp;"-"&amp;TEXT($Y$36,"MM/DD/YYYY")&amp;")"</f>
        <v>(between 05/01/2025-04/30/2026)</v>
      </c>
      <c r="F6" s="16"/>
      <c r="H6" s="58">
        <v>45778</v>
      </c>
      <c r="Q6" s="25"/>
      <c r="R6" s="25"/>
    </row>
    <row r="7" spans="1:25" x14ac:dyDescent="0.2">
      <c r="A7" s="16" t="s">
        <v>46</v>
      </c>
      <c r="B7" s="16"/>
      <c r="C7" s="16"/>
      <c r="D7" s="1" t="str">
        <f>"(between "&amp;TEXT($X$25,"MM/DD/YYYY")&amp;"-"&amp;TEXT($Y$36,"MM/DD/YYYY")&amp;")"</f>
        <v>(between 05/01/2025-04/30/2026)</v>
      </c>
      <c r="F7" s="16"/>
      <c r="H7" s="58">
        <v>46142</v>
      </c>
      <c r="I7" s="41" t="s">
        <v>47</v>
      </c>
      <c r="Q7" s="25"/>
      <c r="R7" s="25"/>
    </row>
    <row r="8" spans="1:25" x14ac:dyDescent="0.2">
      <c r="A8" s="55" t="s">
        <v>96</v>
      </c>
      <c r="B8" s="56"/>
      <c r="C8" s="56"/>
      <c r="D8" s="56"/>
    </row>
    <row r="10" spans="1:25" x14ac:dyDescent="0.2">
      <c r="A10" s="16" t="s">
        <v>48</v>
      </c>
      <c r="B10" s="16"/>
      <c r="D10" s="1" t="s">
        <v>49</v>
      </c>
      <c r="H10" s="59">
        <v>0.95</v>
      </c>
      <c r="Q10" s="25"/>
    </row>
    <row r="11" spans="1:25" x14ac:dyDescent="0.2">
      <c r="A11" s="16" t="s">
        <v>50</v>
      </c>
      <c r="B11" s="16"/>
      <c r="D11" s="1" t="str">
        <f>"(between "&amp;TEXT($X$25,"MM/DD/YYYY")&amp;"-"&amp;TEXT($Y$36,"MM/DD/YYYY")&amp;")"</f>
        <v>(between 05/01/2025-04/30/2026)</v>
      </c>
      <c r="F11" s="2"/>
      <c r="H11" s="58">
        <v>45781</v>
      </c>
      <c r="I11" s="41" t="s">
        <v>47</v>
      </c>
      <c r="Q11" s="25"/>
    </row>
    <row r="12" spans="1:25" x14ac:dyDescent="0.2">
      <c r="A12" s="16" t="s">
        <v>51</v>
      </c>
      <c r="B12" s="16"/>
      <c r="D12" s="1" t="str">
        <f>"(between "&amp;TEXT($X$25,"MM/DD/YYYY")&amp;"-"&amp;TEXT($Y$36,"MM/DD/YYYY")&amp;")"</f>
        <v>(between 05/01/2025-04/30/2026)</v>
      </c>
      <c r="F12" s="2"/>
      <c r="H12" s="58">
        <v>45781</v>
      </c>
      <c r="I12" s="41" t="s">
        <v>52</v>
      </c>
      <c r="Q12" s="25"/>
    </row>
    <row r="14" spans="1:25" x14ac:dyDescent="0.2">
      <c r="A14" s="16" t="str">
        <f>"Annual Salary as at "&amp;TEXT($X$25,"MM/DD/YYYY")</f>
        <v>Annual Salary as at 05/01/2025</v>
      </c>
      <c r="B14" s="16"/>
      <c r="H14" s="60">
        <v>0</v>
      </c>
      <c r="Q14" s="25"/>
    </row>
    <row r="15" spans="1:25" x14ac:dyDescent="0.2">
      <c r="A15" s="16" t="str">
        <f>"Annual Salary as at "&amp;TEXT($X$27,"MM/DD/YYYY")</f>
        <v>Annual Salary as at 07/01/2025</v>
      </c>
      <c r="B15" s="16"/>
      <c r="H15" s="60">
        <v>0</v>
      </c>
      <c r="Q15" s="25"/>
    </row>
    <row r="16" spans="1:25" x14ac:dyDescent="0.2">
      <c r="A16" s="18"/>
      <c r="B16" s="18"/>
      <c r="Q16" s="27"/>
    </row>
    <row r="17" spans="1:26" x14ac:dyDescent="0.2">
      <c r="F17" s="1">
        <f>Y1</f>
        <v>2026</v>
      </c>
      <c r="G17" s="1">
        <f>X1</f>
        <v>2025</v>
      </c>
    </row>
    <row r="18" spans="1:26" x14ac:dyDescent="0.2">
      <c r="A18" s="1" t="s">
        <v>53</v>
      </c>
      <c r="F18" s="61">
        <v>695</v>
      </c>
      <c r="G18" s="61">
        <v>695</v>
      </c>
      <c r="H18" s="62" t="s">
        <v>54</v>
      </c>
    </row>
    <row r="19" spans="1:26" x14ac:dyDescent="0.2">
      <c r="F19" s="2"/>
      <c r="G19" s="2"/>
      <c r="H19" s="2"/>
    </row>
    <row r="20" spans="1:26" x14ac:dyDescent="0.2">
      <c r="A20" s="1" t="s">
        <v>97</v>
      </c>
    </row>
    <row r="22" spans="1:26" ht="12" thickBot="1" x14ac:dyDescent="0.25"/>
    <row r="23" spans="1:26" ht="13.5" customHeight="1" thickBot="1" x14ac:dyDescent="0.25">
      <c r="F23" s="77" t="s">
        <v>55</v>
      </c>
      <c r="G23" s="78"/>
      <c r="H23" s="79"/>
      <c r="I23" s="4"/>
      <c r="J23" s="36"/>
      <c r="L23" s="80" t="s">
        <v>56</v>
      </c>
      <c r="M23" s="81"/>
      <c r="N23" s="81"/>
      <c r="O23" s="81"/>
      <c r="P23" s="82"/>
    </row>
    <row r="24" spans="1:26" s="19" customFormat="1" ht="48" customHeight="1" thickBot="1" x14ac:dyDescent="0.25">
      <c r="A24" s="5" t="s">
        <v>57</v>
      </c>
      <c r="B24" s="6" t="s">
        <v>58</v>
      </c>
      <c r="C24" s="6" t="s">
        <v>59</v>
      </c>
      <c r="D24" s="6" t="s">
        <v>60</v>
      </c>
      <c r="E24" s="21" t="s">
        <v>61</v>
      </c>
      <c r="F24" s="7" t="str">
        <f>"Gross Pay at "&amp;H10*100&amp;"%"</f>
        <v>Gross Pay at 95%</v>
      </c>
      <c r="G24" s="7" t="s">
        <v>62</v>
      </c>
      <c r="H24" s="22" t="s">
        <v>63</v>
      </c>
      <c r="I24" s="24" t="s">
        <v>64</v>
      </c>
      <c r="J24" s="63" t="s">
        <v>65</v>
      </c>
      <c r="L24" s="35" t="s">
        <v>66</v>
      </c>
      <c r="M24" s="35" t="s">
        <v>67</v>
      </c>
      <c r="N24" s="35" t="s">
        <v>68</v>
      </c>
      <c r="O24" s="35" t="s">
        <v>69</v>
      </c>
      <c r="P24" s="35" t="s">
        <v>70</v>
      </c>
      <c r="Q24" s="28" t="s">
        <v>71</v>
      </c>
      <c r="R24" s="28" t="s">
        <v>72</v>
      </c>
      <c r="S24" s="28" t="s">
        <v>73</v>
      </c>
      <c r="T24" s="28" t="s">
        <v>74</v>
      </c>
      <c r="U24" s="28" t="s">
        <v>75</v>
      </c>
      <c r="V24" s="28" t="s">
        <v>76</v>
      </c>
      <c r="W24" s="29"/>
      <c r="X24" s="29"/>
      <c r="Y24" s="29"/>
    </row>
    <row r="25" spans="1:26" ht="12" x14ac:dyDescent="0.2">
      <c r="A25" s="20">
        <f>X25</f>
        <v>45778</v>
      </c>
      <c r="B25" s="8">
        <f>NETWORKDAYS(X25,Y25)</f>
        <v>22</v>
      </c>
      <c r="C25" s="8">
        <f t="shared" ref="C25:C36" si="0">IFERROR(NETWORKDAYS(X25,Y25)-NETWORKDAYS(Q25,R25),NETWORKDAYS(X25,Y25))</f>
        <v>0</v>
      </c>
      <c r="D25" s="9">
        <f t="shared" ref="D25:D36" si="1">+C25/B25</f>
        <v>0</v>
      </c>
      <c r="E25" s="11">
        <f>$H$14*(1/12)*$D25</f>
        <v>0</v>
      </c>
      <c r="F25" s="10">
        <f t="shared" ref="F25:F36" si="2">$H$15*$H$10*(1/12)*($T25/$B25)</f>
        <v>0</v>
      </c>
      <c r="G25" s="10">
        <f t="shared" ref="G25:G32" si="3">$G$18*$S25</f>
        <v>0</v>
      </c>
      <c r="H25" s="23">
        <f t="shared" ref="H25:H32" si="4">F25-G25</f>
        <v>0</v>
      </c>
      <c r="I25" s="37">
        <f t="shared" ref="I25:I36" si="5">E:E+H:H</f>
        <v>0</v>
      </c>
      <c r="J25" s="64">
        <f>$H$14/12-I25</f>
        <v>0</v>
      </c>
      <c r="L25" s="12" t="e">
        <f>SUMIFS(#REF!,#REF!,$H$4,#REF!,$W25,#REF!,$H$3)</f>
        <v>#REF!</v>
      </c>
      <c r="M25" s="12" t="e">
        <f>SUMIFS(#REF!,#REF!,$H$4,#REF!,$W25,#REF!,$H$3)</f>
        <v>#REF!</v>
      </c>
      <c r="N25" s="12" t="e">
        <f>SUMIFS(#REF!,#REF!,$H$4,#REF!,$W25,#REF!,$H$3)</f>
        <v>#REF!</v>
      </c>
      <c r="O25" s="12" t="e">
        <f t="shared" ref="O25:O36" si="6">L:L+M:M</f>
        <v>#REF!</v>
      </c>
      <c r="P25" s="12" t="e">
        <f>I25-O25</f>
        <v>#REF!</v>
      </c>
      <c r="Q25" s="30">
        <f t="shared" ref="Q25:Q36" si="7">IF(MONTH(X25)=MONTH($H$6),$H$6,IF(AND(X25&gt;=$H$6,X25&lt;=$H$7),X25,""))</f>
        <v>45778</v>
      </c>
      <c r="R25" s="30">
        <f t="shared" ref="R25:R36" si="8">IF(MONTH(Y25)=MONTH($H$7),$H$7,IF(AND(Y25&gt;=$H$6,Y25&lt;=$H$7),Y25,""))</f>
        <v>45808</v>
      </c>
      <c r="S25" s="31">
        <f t="shared" ref="S25:S32" si="9">T25/5</f>
        <v>0</v>
      </c>
      <c r="T25" s="26">
        <f>IFERROR(NETWORKDAYS(U25,V25),0)</f>
        <v>0</v>
      </c>
      <c r="U25" s="32">
        <f t="shared" ref="U25:U36" si="10">IF(MONTH(X25)=MONTH($H$11),$H$11,IF(AND(X25&gt;=$H$11,X25&lt;=$H$12),X25,""))</f>
        <v>45781</v>
      </c>
      <c r="V25" s="32">
        <f t="shared" ref="V25:V36" si="11">IF(MONTH(Y25)=MONTH($H$12),$H$12,IF(AND(Y25&gt;=$H$11,Y25&lt;=$H$12),Y25,""))</f>
        <v>45781</v>
      </c>
      <c r="W25" s="33" t="s">
        <v>77</v>
      </c>
      <c r="X25" s="30">
        <f>DATE($X$1,5,1)</f>
        <v>45778</v>
      </c>
      <c r="Y25" s="30">
        <f>DATE($X$1,5,31)</f>
        <v>45808</v>
      </c>
      <c r="Z25" s="45"/>
    </row>
    <row r="26" spans="1:26" ht="12" x14ac:dyDescent="0.2">
      <c r="A26" s="20">
        <f t="shared" ref="A26:A36" si="12">X26</f>
        <v>45809</v>
      </c>
      <c r="B26" s="8">
        <f t="shared" ref="B26:B36" si="13">NETWORKDAYS(X26,Y26)</f>
        <v>21</v>
      </c>
      <c r="C26" s="8">
        <f t="shared" si="0"/>
        <v>0</v>
      </c>
      <c r="D26" s="9">
        <f t="shared" si="1"/>
        <v>0</v>
      </c>
      <c r="E26" s="11">
        <f>$H$14*(1/12)*$D26</f>
        <v>0</v>
      </c>
      <c r="F26" s="10">
        <f t="shared" si="2"/>
        <v>0</v>
      </c>
      <c r="G26" s="10">
        <f t="shared" si="3"/>
        <v>0</v>
      </c>
      <c r="H26" s="23">
        <f t="shared" si="4"/>
        <v>0</v>
      </c>
      <c r="I26" s="37">
        <f t="shared" si="5"/>
        <v>0</v>
      </c>
      <c r="J26" s="64">
        <f>$H$14/12-I26</f>
        <v>0</v>
      </c>
      <c r="L26" s="12" t="e">
        <f>SUMIFS(#REF!,#REF!,$H$4,#REF!,$W26,#REF!,$H$3)</f>
        <v>#REF!</v>
      </c>
      <c r="M26" s="12" t="e">
        <f>SUMIFS(#REF!,#REF!,$H$4,#REF!,$W26,#REF!,$H$3)</f>
        <v>#REF!</v>
      </c>
      <c r="N26" s="12" t="e">
        <f>SUMIFS(#REF!,#REF!,$H$4,#REF!,$W26,#REF!,$H$3)</f>
        <v>#REF!</v>
      </c>
      <c r="O26" s="12" t="e">
        <f t="shared" si="6"/>
        <v>#REF!</v>
      </c>
      <c r="P26" s="12" t="e">
        <f t="shared" ref="P26:P36" si="14">I26-O26</f>
        <v>#REF!</v>
      </c>
      <c r="Q26" s="30">
        <f t="shared" si="7"/>
        <v>45809</v>
      </c>
      <c r="R26" s="30">
        <f t="shared" si="8"/>
        <v>45838</v>
      </c>
      <c r="S26" s="31">
        <f t="shared" si="9"/>
        <v>0</v>
      </c>
      <c r="T26" s="26">
        <f t="shared" ref="T26:T36" si="15">IFERROR(NETWORKDAYS(U26,V26),0)</f>
        <v>0</v>
      </c>
      <c r="U26" s="32" t="str">
        <f t="shared" si="10"/>
        <v/>
      </c>
      <c r="V26" s="32" t="str">
        <f t="shared" si="11"/>
        <v/>
      </c>
      <c r="W26" s="33" t="s">
        <v>78</v>
      </c>
      <c r="X26" s="30">
        <f>DATE($X$1,6,1)</f>
        <v>45809</v>
      </c>
      <c r="Y26" s="30">
        <f>DATE($X$1,6,30)</f>
        <v>45838</v>
      </c>
    </row>
    <row r="27" spans="1:26" ht="12" x14ac:dyDescent="0.2">
      <c r="A27" s="20">
        <f t="shared" si="12"/>
        <v>45839</v>
      </c>
      <c r="B27" s="8">
        <f t="shared" si="13"/>
        <v>23</v>
      </c>
      <c r="C27" s="8">
        <f t="shared" si="0"/>
        <v>0</v>
      </c>
      <c r="D27" s="9">
        <f t="shared" si="1"/>
        <v>0</v>
      </c>
      <c r="E27" s="11">
        <f t="shared" ref="E27:E36" si="16">$H$15*(1/12)*$D27</f>
        <v>0</v>
      </c>
      <c r="F27" s="10">
        <f t="shared" si="2"/>
        <v>0</v>
      </c>
      <c r="G27" s="10">
        <f t="shared" si="3"/>
        <v>0</v>
      </c>
      <c r="H27" s="23">
        <f t="shared" si="4"/>
        <v>0</v>
      </c>
      <c r="I27" s="37">
        <f t="shared" si="5"/>
        <v>0</v>
      </c>
      <c r="J27" s="64">
        <f t="shared" ref="J27:J36" si="17">$H$15/12-I27</f>
        <v>0</v>
      </c>
      <c r="L27" s="12" t="e">
        <f>SUMIFS(#REF!,#REF!,$H$4,#REF!,$W27,#REF!,$H$3)</f>
        <v>#REF!</v>
      </c>
      <c r="M27" s="12" t="e">
        <f>SUMIFS(#REF!,#REF!,$H$4,#REF!,$W27,#REF!,$H$3)</f>
        <v>#REF!</v>
      </c>
      <c r="N27" s="12" t="e">
        <f>SUMIFS(#REF!,#REF!,$H$4,#REF!,$W27,#REF!,$H$3)</f>
        <v>#REF!</v>
      </c>
      <c r="O27" s="12" t="e">
        <f t="shared" si="6"/>
        <v>#REF!</v>
      </c>
      <c r="P27" s="12" t="e">
        <f t="shared" si="14"/>
        <v>#REF!</v>
      </c>
      <c r="Q27" s="30">
        <f t="shared" si="7"/>
        <v>45839</v>
      </c>
      <c r="R27" s="30">
        <f t="shared" si="8"/>
        <v>45869</v>
      </c>
      <c r="S27" s="31">
        <f t="shared" si="9"/>
        <v>0</v>
      </c>
      <c r="T27" s="26">
        <f t="shared" si="15"/>
        <v>0</v>
      </c>
      <c r="U27" s="32" t="str">
        <f t="shared" si="10"/>
        <v/>
      </c>
      <c r="V27" s="32" t="str">
        <f t="shared" si="11"/>
        <v/>
      </c>
      <c r="W27" s="33" t="s">
        <v>79</v>
      </c>
      <c r="X27" s="30">
        <f>DATE($X$1,7,1)</f>
        <v>45839</v>
      </c>
      <c r="Y27" s="30">
        <f>DATE($X$1,7,31)</f>
        <v>45869</v>
      </c>
    </row>
    <row r="28" spans="1:26" ht="12" x14ac:dyDescent="0.2">
      <c r="A28" s="20">
        <f t="shared" si="12"/>
        <v>45870</v>
      </c>
      <c r="B28" s="8">
        <f t="shared" si="13"/>
        <v>21</v>
      </c>
      <c r="C28" s="8">
        <f t="shared" si="0"/>
        <v>0</v>
      </c>
      <c r="D28" s="9">
        <f t="shared" si="1"/>
        <v>0</v>
      </c>
      <c r="E28" s="11">
        <f t="shared" si="16"/>
        <v>0</v>
      </c>
      <c r="F28" s="10">
        <f t="shared" si="2"/>
        <v>0</v>
      </c>
      <c r="G28" s="10">
        <f t="shared" si="3"/>
        <v>0</v>
      </c>
      <c r="H28" s="23">
        <f t="shared" si="4"/>
        <v>0</v>
      </c>
      <c r="I28" s="37">
        <f t="shared" si="5"/>
        <v>0</v>
      </c>
      <c r="J28" s="64">
        <f t="shared" si="17"/>
        <v>0</v>
      </c>
      <c r="L28" s="12" t="e">
        <f>SUMIFS(#REF!,#REF!,$H$4,#REF!,$W28,#REF!,$H$3)</f>
        <v>#REF!</v>
      </c>
      <c r="M28" s="12" t="e">
        <f>SUMIFS(#REF!,#REF!,$H$4,#REF!,$W28,#REF!,$H$3)</f>
        <v>#REF!</v>
      </c>
      <c r="N28" s="12" t="e">
        <f>SUMIFS(#REF!,#REF!,$H$4,#REF!,$W28,#REF!,$H$3)</f>
        <v>#REF!</v>
      </c>
      <c r="O28" s="12" t="e">
        <f t="shared" si="6"/>
        <v>#REF!</v>
      </c>
      <c r="P28" s="12" t="e">
        <f t="shared" si="14"/>
        <v>#REF!</v>
      </c>
      <c r="Q28" s="30">
        <f t="shared" si="7"/>
        <v>45870</v>
      </c>
      <c r="R28" s="30">
        <f t="shared" si="8"/>
        <v>45900</v>
      </c>
      <c r="S28" s="31">
        <f t="shared" si="9"/>
        <v>0</v>
      </c>
      <c r="T28" s="26">
        <f t="shared" si="15"/>
        <v>0</v>
      </c>
      <c r="U28" s="32" t="str">
        <f t="shared" si="10"/>
        <v/>
      </c>
      <c r="V28" s="32" t="str">
        <f t="shared" si="11"/>
        <v/>
      </c>
      <c r="W28" s="33" t="s">
        <v>80</v>
      </c>
      <c r="X28" s="30">
        <f>DATE($X$1,8,1)</f>
        <v>45870</v>
      </c>
      <c r="Y28" s="30">
        <f>DATE($X$1,8,31)</f>
        <v>45900</v>
      </c>
    </row>
    <row r="29" spans="1:26" ht="12" x14ac:dyDescent="0.2">
      <c r="A29" s="20">
        <f t="shared" si="12"/>
        <v>45901</v>
      </c>
      <c r="B29" s="8">
        <f t="shared" si="13"/>
        <v>22</v>
      </c>
      <c r="C29" s="8">
        <f t="shared" si="0"/>
        <v>0</v>
      </c>
      <c r="D29" s="9">
        <f t="shared" si="1"/>
        <v>0</v>
      </c>
      <c r="E29" s="11">
        <f t="shared" si="16"/>
        <v>0</v>
      </c>
      <c r="F29" s="10">
        <f t="shared" si="2"/>
        <v>0</v>
      </c>
      <c r="G29" s="10">
        <f t="shared" si="3"/>
        <v>0</v>
      </c>
      <c r="H29" s="23">
        <f t="shared" si="4"/>
        <v>0</v>
      </c>
      <c r="I29" s="37">
        <f t="shared" si="5"/>
        <v>0</v>
      </c>
      <c r="J29" s="64">
        <f t="shared" si="17"/>
        <v>0</v>
      </c>
      <c r="L29" s="12" t="e">
        <f>SUMIFS(#REF!,#REF!,$H$4,#REF!,$W29,#REF!,$H$3)</f>
        <v>#REF!</v>
      </c>
      <c r="M29" s="12" t="e">
        <f>SUMIFS(#REF!,#REF!,$H$4,#REF!,$W29,#REF!,$H$3)</f>
        <v>#REF!</v>
      </c>
      <c r="N29" s="12" t="e">
        <f>SUMIFS(#REF!,#REF!,$H$4,#REF!,$W29,#REF!,$H$3)</f>
        <v>#REF!</v>
      </c>
      <c r="O29" s="12" t="e">
        <f t="shared" si="6"/>
        <v>#REF!</v>
      </c>
      <c r="P29" s="12" t="e">
        <f t="shared" si="14"/>
        <v>#REF!</v>
      </c>
      <c r="Q29" s="30">
        <f t="shared" si="7"/>
        <v>45901</v>
      </c>
      <c r="R29" s="30">
        <f t="shared" si="8"/>
        <v>45930</v>
      </c>
      <c r="S29" s="31">
        <f t="shared" si="9"/>
        <v>0</v>
      </c>
      <c r="T29" s="26">
        <f t="shared" si="15"/>
        <v>0</v>
      </c>
      <c r="U29" s="32" t="str">
        <f t="shared" si="10"/>
        <v/>
      </c>
      <c r="V29" s="32" t="str">
        <f t="shared" si="11"/>
        <v/>
      </c>
      <c r="W29" s="33" t="s">
        <v>81</v>
      </c>
      <c r="X29" s="30">
        <f>DATE($X$1,9,1)</f>
        <v>45901</v>
      </c>
      <c r="Y29" s="30">
        <f>DATE($X$1,9,30)</f>
        <v>45930</v>
      </c>
    </row>
    <row r="30" spans="1:26" ht="12" x14ac:dyDescent="0.2">
      <c r="A30" s="20">
        <f t="shared" si="12"/>
        <v>45931</v>
      </c>
      <c r="B30" s="8">
        <f t="shared" si="13"/>
        <v>23</v>
      </c>
      <c r="C30" s="8">
        <f t="shared" si="0"/>
        <v>0</v>
      </c>
      <c r="D30" s="9">
        <f t="shared" si="1"/>
        <v>0</v>
      </c>
      <c r="E30" s="11">
        <f t="shared" si="16"/>
        <v>0</v>
      </c>
      <c r="F30" s="10">
        <f t="shared" si="2"/>
        <v>0</v>
      </c>
      <c r="G30" s="10">
        <f t="shared" si="3"/>
        <v>0</v>
      </c>
      <c r="H30" s="23">
        <f t="shared" si="4"/>
        <v>0</v>
      </c>
      <c r="I30" s="37">
        <f t="shared" si="5"/>
        <v>0</v>
      </c>
      <c r="J30" s="64">
        <f t="shared" si="17"/>
        <v>0</v>
      </c>
      <c r="L30" s="12" t="e">
        <f>SUMIFS(#REF!,#REF!,$H$4,#REF!,$W30,#REF!,$H$3)</f>
        <v>#REF!</v>
      </c>
      <c r="M30" s="12" t="e">
        <f>SUMIFS(#REF!,#REF!,$H$4,#REF!,$W30,#REF!,$H$3)</f>
        <v>#REF!</v>
      </c>
      <c r="N30" s="12" t="e">
        <f>SUMIFS(#REF!,#REF!,$H$4,#REF!,$W30,#REF!,$H$3)</f>
        <v>#REF!</v>
      </c>
      <c r="O30" s="12" t="e">
        <f t="shared" si="6"/>
        <v>#REF!</v>
      </c>
      <c r="P30" s="12" t="e">
        <f t="shared" si="14"/>
        <v>#REF!</v>
      </c>
      <c r="Q30" s="30">
        <f t="shared" si="7"/>
        <v>45931</v>
      </c>
      <c r="R30" s="30">
        <f t="shared" si="8"/>
        <v>45961</v>
      </c>
      <c r="S30" s="31">
        <f t="shared" si="9"/>
        <v>0</v>
      </c>
      <c r="T30" s="26">
        <f t="shared" si="15"/>
        <v>0</v>
      </c>
      <c r="U30" s="32" t="str">
        <f t="shared" si="10"/>
        <v/>
      </c>
      <c r="V30" s="32" t="str">
        <f t="shared" si="11"/>
        <v/>
      </c>
      <c r="W30" s="33" t="s">
        <v>82</v>
      </c>
      <c r="X30" s="30">
        <f>DATE($X$1,10,1)</f>
        <v>45931</v>
      </c>
      <c r="Y30" s="30">
        <f>DATE($X$1,10,31)</f>
        <v>45961</v>
      </c>
    </row>
    <row r="31" spans="1:26" ht="12" x14ac:dyDescent="0.2">
      <c r="A31" s="20">
        <f t="shared" si="12"/>
        <v>45962</v>
      </c>
      <c r="B31" s="8">
        <f t="shared" si="13"/>
        <v>20</v>
      </c>
      <c r="C31" s="8">
        <f t="shared" si="0"/>
        <v>0</v>
      </c>
      <c r="D31" s="9">
        <f t="shared" si="1"/>
        <v>0</v>
      </c>
      <c r="E31" s="11">
        <f t="shared" si="16"/>
        <v>0</v>
      </c>
      <c r="F31" s="10">
        <f t="shared" si="2"/>
        <v>0</v>
      </c>
      <c r="G31" s="10">
        <f t="shared" si="3"/>
        <v>0</v>
      </c>
      <c r="H31" s="23">
        <f t="shared" si="4"/>
        <v>0</v>
      </c>
      <c r="I31" s="37">
        <f t="shared" si="5"/>
        <v>0</v>
      </c>
      <c r="J31" s="64">
        <f t="shared" si="17"/>
        <v>0</v>
      </c>
      <c r="L31" s="12" t="e">
        <f>SUMIFS(#REF!,#REF!,$H$4,#REF!,$W31,#REF!,$H$3)</f>
        <v>#REF!</v>
      </c>
      <c r="M31" s="12" t="e">
        <f>SUMIFS(#REF!,#REF!,$H$4,#REF!,$W31,#REF!,$H$3)</f>
        <v>#REF!</v>
      </c>
      <c r="N31" s="12" t="e">
        <f>SUMIFS(#REF!,#REF!,$H$4,#REF!,$W31,#REF!,$H$3)</f>
        <v>#REF!</v>
      </c>
      <c r="O31" s="12" t="e">
        <f t="shared" si="6"/>
        <v>#REF!</v>
      </c>
      <c r="P31" s="12" t="e">
        <f t="shared" si="14"/>
        <v>#REF!</v>
      </c>
      <c r="Q31" s="30">
        <f t="shared" si="7"/>
        <v>45962</v>
      </c>
      <c r="R31" s="30">
        <f t="shared" si="8"/>
        <v>45991</v>
      </c>
      <c r="S31" s="31">
        <f t="shared" si="9"/>
        <v>0</v>
      </c>
      <c r="T31" s="26">
        <f t="shared" si="15"/>
        <v>0</v>
      </c>
      <c r="U31" s="32" t="str">
        <f t="shared" si="10"/>
        <v/>
      </c>
      <c r="V31" s="32" t="str">
        <f t="shared" si="11"/>
        <v/>
      </c>
      <c r="W31" s="33" t="s">
        <v>83</v>
      </c>
      <c r="X31" s="30">
        <f>DATE($X$1,11,1)</f>
        <v>45962</v>
      </c>
      <c r="Y31" s="30">
        <f>DATE($X$1,11,30)</f>
        <v>45991</v>
      </c>
    </row>
    <row r="32" spans="1:26" ht="12" x14ac:dyDescent="0.2">
      <c r="A32" s="20">
        <f t="shared" si="12"/>
        <v>45992</v>
      </c>
      <c r="B32" s="8">
        <f t="shared" si="13"/>
        <v>23</v>
      </c>
      <c r="C32" s="8">
        <f t="shared" si="0"/>
        <v>0</v>
      </c>
      <c r="D32" s="9">
        <f t="shared" si="1"/>
        <v>0</v>
      </c>
      <c r="E32" s="11">
        <f t="shared" si="16"/>
        <v>0</v>
      </c>
      <c r="F32" s="10">
        <f t="shared" si="2"/>
        <v>0</v>
      </c>
      <c r="G32" s="10">
        <f t="shared" si="3"/>
        <v>0</v>
      </c>
      <c r="H32" s="23">
        <f t="shared" si="4"/>
        <v>0</v>
      </c>
      <c r="I32" s="37">
        <f t="shared" si="5"/>
        <v>0</v>
      </c>
      <c r="J32" s="64">
        <f t="shared" si="17"/>
        <v>0</v>
      </c>
      <c r="L32" s="12" t="e">
        <f>SUMIFS(#REF!,#REF!,$H$4,#REF!,$W32,#REF!,$H$3)</f>
        <v>#REF!</v>
      </c>
      <c r="M32" s="12" t="e">
        <f>SUMIFS(#REF!,#REF!,$H$4,#REF!,$W32,#REF!,$H$3)</f>
        <v>#REF!</v>
      </c>
      <c r="N32" s="12" t="e">
        <f>SUMIFS(#REF!,#REF!,$H$4,#REF!,$W32,#REF!,$H$3)</f>
        <v>#REF!</v>
      </c>
      <c r="O32" s="12" t="e">
        <f t="shared" si="6"/>
        <v>#REF!</v>
      </c>
      <c r="P32" s="12" t="e">
        <f t="shared" si="14"/>
        <v>#REF!</v>
      </c>
      <c r="Q32" s="30">
        <f t="shared" si="7"/>
        <v>45992</v>
      </c>
      <c r="R32" s="30">
        <f t="shared" si="8"/>
        <v>46022</v>
      </c>
      <c r="S32" s="31">
        <f t="shared" si="9"/>
        <v>0</v>
      </c>
      <c r="T32" s="26">
        <f t="shared" si="15"/>
        <v>0</v>
      </c>
      <c r="U32" s="32" t="str">
        <f t="shared" si="10"/>
        <v/>
      </c>
      <c r="V32" s="32" t="str">
        <f t="shared" si="11"/>
        <v/>
      </c>
      <c r="W32" s="33" t="s">
        <v>84</v>
      </c>
      <c r="X32" s="30">
        <f>DATE($X$1,12,1)</f>
        <v>45992</v>
      </c>
      <c r="Y32" s="30">
        <f>DATE($X$1,12,31)</f>
        <v>46022</v>
      </c>
    </row>
    <row r="33" spans="1:25" ht="12" x14ac:dyDescent="0.2">
      <c r="A33" s="20">
        <f t="shared" si="12"/>
        <v>46023</v>
      </c>
      <c r="B33" s="8">
        <f t="shared" si="13"/>
        <v>22</v>
      </c>
      <c r="C33" s="8">
        <f t="shared" si="0"/>
        <v>0</v>
      </c>
      <c r="D33" s="9">
        <f t="shared" si="1"/>
        <v>0</v>
      </c>
      <c r="E33" s="11">
        <f t="shared" si="16"/>
        <v>0</v>
      </c>
      <c r="F33" s="10">
        <f t="shared" si="2"/>
        <v>0</v>
      </c>
      <c r="G33" s="10">
        <f>$F$18*$S33</f>
        <v>0</v>
      </c>
      <c r="H33" s="23">
        <f>F33-G33</f>
        <v>0</v>
      </c>
      <c r="I33" s="37">
        <f t="shared" si="5"/>
        <v>0</v>
      </c>
      <c r="J33" s="64">
        <f t="shared" si="17"/>
        <v>0</v>
      </c>
      <c r="L33" s="12" t="e">
        <f>SUMIFS(#REF!,#REF!,$H$4,#REF!,$W33,#REF!,$H$3)</f>
        <v>#REF!</v>
      </c>
      <c r="M33" s="12" t="e">
        <f>SUMIFS(#REF!,#REF!,$H$4,#REF!,$W33,#REF!,$H$3)</f>
        <v>#REF!</v>
      </c>
      <c r="N33" s="12" t="e">
        <f>SUMIFS(#REF!,#REF!,$H$4,#REF!,$W33,#REF!,$H$3)</f>
        <v>#REF!</v>
      </c>
      <c r="O33" s="12" t="e">
        <f t="shared" si="6"/>
        <v>#REF!</v>
      </c>
      <c r="P33" s="12" t="e">
        <f t="shared" si="14"/>
        <v>#REF!</v>
      </c>
      <c r="Q33" s="30">
        <f t="shared" si="7"/>
        <v>46023</v>
      </c>
      <c r="R33" s="30">
        <f t="shared" si="8"/>
        <v>46053</v>
      </c>
      <c r="S33" s="31">
        <f>T33/5</f>
        <v>0</v>
      </c>
      <c r="T33" s="26">
        <f t="shared" si="15"/>
        <v>0</v>
      </c>
      <c r="U33" s="32" t="str">
        <f t="shared" si="10"/>
        <v/>
      </c>
      <c r="V33" s="32" t="str">
        <f t="shared" si="11"/>
        <v/>
      </c>
      <c r="W33" s="33" t="s">
        <v>85</v>
      </c>
      <c r="X33" s="30">
        <f>DATE($Y$1,1,1)</f>
        <v>46023</v>
      </c>
      <c r="Y33" s="30">
        <f>DATE($Y$1,1,31)</f>
        <v>46053</v>
      </c>
    </row>
    <row r="34" spans="1:25" ht="12" x14ac:dyDescent="0.2">
      <c r="A34" s="20">
        <f t="shared" si="12"/>
        <v>46054</v>
      </c>
      <c r="B34" s="8">
        <f t="shared" si="13"/>
        <v>20</v>
      </c>
      <c r="C34" s="8">
        <f t="shared" si="0"/>
        <v>0</v>
      </c>
      <c r="D34" s="9">
        <f t="shared" si="1"/>
        <v>0</v>
      </c>
      <c r="E34" s="11">
        <f t="shared" si="16"/>
        <v>0</v>
      </c>
      <c r="F34" s="10">
        <f t="shared" si="2"/>
        <v>0</v>
      </c>
      <c r="G34" s="10">
        <f>$F$18*$S34</f>
        <v>0</v>
      </c>
      <c r="H34" s="23">
        <f t="shared" ref="H34:H36" si="18">F34-G34</f>
        <v>0</v>
      </c>
      <c r="I34" s="37">
        <f t="shared" si="5"/>
        <v>0</v>
      </c>
      <c r="J34" s="64">
        <f t="shared" si="17"/>
        <v>0</v>
      </c>
      <c r="L34" s="12" t="e">
        <f>SUMIFS(#REF!,#REF!,$H$4,#REF!,$W34,#REF!,$H$3)</f>
        <v>#REF!</v>
      </c>
      <c r="M34" s="12" t="e">
        <f>SUMIFS(#REF!,#REF!,$H$4,#REF!,$W34,#REF!,$H$3)</f>
        <v>#REF!</v>
      </c>
      <c r="N34" s="12" t="e">
        <f>SUMIFS(#REF!,#REF!,$H$4,#REF!,$W34,#REF!,$H$3)</f>
        <v>#REF!</v>
      </c>
      <c r="O34" s="12" t="e">
        <f t="shared" si="6"/>
        <v>#REF!</v>
      </c>
      <c r="P34" s="12" t="e">
        <f t="shared" si="14"/>
        <v>#REF!</v>
      </c>
      <c r="Q34" s="30">
        <f t="shared" si="7"/>
        <v>46054</v>
      </c>
      <c r="R34" s="30">
        <f t="shared" si="8"/>
        <v>46081</v>
      </c>
      <c r="S34" s="31">
        <f t="shared" ref="S34:S36" si="19">T34/5</f>
        <v>0</v>
      </c>
      <c r="T34" s="26">
        <f t="shared" si="15"/>
        <v>0</v>
      </c>
      <c r="U34" s="32" t="str">
        <f t="shared" si="10"/>
        <v/>
      </c>
      <c r="V34" s="32" t="str">
        <f t="shared" si="11"/>
        <v/>
      </c>
      <c r="W34" s="33" t="s">
        <v>86</v>
      </c>
      <c r="X34" s="30">
        <f>DATE($Y$1,2,1)</f>
        <v>46054</v>
      </c>
      <c r="Y34" s="30">
        <f>IF(MOD($Y$1,4)=0,DATE($Y$1,2,29),DATE($Y$1,2,28))</f>
        <v>46081</v>
      </c>
    </row>
    <row r="35" spans="1:25" ht="12" x14ac:dyDescent="0.2">
      <c r="A35" s="20">
        <f t="shared" si="12"/>
        <v>46082</v>
      </c>
      <c r="B35" s="8">
        <f t="shared" si="13"/>
        <v>22</v>
      </c>
      <c r="C35" s="8">
        <f t="shared" si="0"/>
        <v>0</v>
      </c>
      <c r="D35" s="9">
        <f t="shared" si="1"/>
        <v>0</v>
      </c>
      <c r="E35" s="11">
        <f t="shared" si="16"/>
        <v>0</v>
      </c>
      <c r="F35" s="10">
        <f t="shared" si="2"/>
        <v>0</v>
      </c>
      <c r="G35" s="10">
        <f>$F$18*$S35</f>
        <v>0</v>
      </c>
      <c r="H35" s="23">
        <f t="shared" si="18"/>
        <v>0</v>
      </c>
      <c r="I35" s="37">
        <f t="shared" si="5"/>
        <v>0</v>
      </c>
      <c r="J35" s="64">
        <f t="shared" si="17"/>
        <v>0</v>
      </c>
      <c r="L35" s="12" t="e">
        <f>SUMIFS(#REF!,#REF!,$H$4,#REF!,$W35,#REF!,$H$3)</f>
        <v>#REF!</v>
      </c>
      <c r="M35" s="12" t="e">
        <f>SUMIFS(#REF!,#REF!,$H$4,#REF!,$W35,#REF!,$H$3)</f>
        <v>#REF!</v>
      </c>
      <c r="N35" s="12" t="e">
        <f>SUMIFS(#REF!,#REF!,$H$4,#REF!,$W35,#REF!,$H$3)</f>
        <v>#REF!</v>
      </c>
      <c r="O35" s="12" t="e">
        <f t="shared" si="6"/>
        <v>#REF!</v>
      </c>
      <c r="P35" s="12" t="e">
        <f t="shared" si="14"/>
        <v>#REF!</v>
      </c>
      <c r="Q35" s="30">
        <f t="shared" si="7"/>
        <v>46082</v>
      </c>
      <c r="R35" s="30">
        <f t="shared" si="8"/>
        <v>46112</v>
      </c>
      <c r="S35" s="31">
        <f t="shared" si="19"/>
        <v>0</v>
      </c>
      <c r="T35" s="26">
        <f t="shared" si="15"/>
        <v>0</v>
      </c>
      <c r="U35" s="32" t="str">
        <f t="shared" si="10"/>
        <v/>
      </c>
      <c r="V35" s="32" t="str">
        <f t="shared" si="11"/>
        <v/>
      </c>
      <c r="W35" s="33" t="s">
        <v>87</v>
      </c>
      <c r="X35" s="30">
        <f>DATE($Y$1,3,1)</f>
        <v>46082</v>
      </c>
      <c r="Y35" s="30">
        <f>DATE($Y$1,3,31)</f>
        <v>46112</v>
      </c>
    </row>
    <row r="36" spans="1:25" ht="12" x14ac:dyDescent="0.2">
      <c r="A36" s="20">
        <f t="shared" si="12"/>
        <v>46113</v>
      </c>
      <c r="B36" s="8">
        <f t="shared" si="13"/>
        <v>22</v>
      </c>
      <c r="C36" s="8">
        <f t="shared" si="0"/>
        <v>0</v>
      </c>
      <c r="D36" s="9">
        <f t="shared" si="1"/>
        <v>0</v>
      </c>
      <c r="E36" s="11">
        <f t="shared" si="16"/>
        <v>0</v>
      </c>
      <c r="F36" s="10">
        <f t="shared" si="2"/>
        <v>0</v>
      </c>
      <c r="G36" s="10">
        <f>$F$18*$S36</f>
        <v>0</v>
      </c>
      <c r="H36" s="23">
        <f t="shared" si="18"/>
        <v>0</v>
      </c>
      <c r="I36" s="37">
        <f t="shared" si="5"/>
        <v>0</v>
      </c>
      <c r="J36" s="64">
        <f t="shared" si="17"/>
        <v>0</v>
      </c>
      <c r="L36" s="12" t="e">
        <f>SUMIFS(#REF!,#REF!,$H$4,#REF!,$W36,#REF!,$H$3)</f>
        <v>#REF!</v>
      </c>
      <c r="M36" s="12" t="e">
        <f>SUMIFS(#REF!,#REF!,$H$4,#REF!,$W36,#REF!,$H$3)</f>
        <v>#REF!</v>
      </c>
      <c r="N36" s="12" t="e">
        <f>SUMIFS(#REF!,#REF!,$H$4,#REF!,$W36,#REF!,$H$3)</f>
        <v>#REF!</v>
      </c>
      <c r="O36" s="12" t="e">
        <f t="shared" si="6"/>
        <v>#REF!</v>
      </c>
      <c r="P36" s="12" t="e">
        <f t="shared" si="14"/>
        <v>#REF!</v>
      </c>
      <c r="Q36" s="30">
        <f t="shared" si="7"/>
        <v>46113</v>
      </c>
      <c r="R36" s="30">
        <f t="shared" si="8"/>
        <v>46142</v>
      </c>
      <c r="S36" s="31">
        <f t="shared" si="19"/>
        <v>0</v>
      </c>
      <c r="T36" s="26">
        <f t="shared" si="15"/>
        <v>0</v>
      </c>
      <c r="U36" s="32" t="str">
        <f t="shared" si="10"/>
        <v/>
      </c>
      <c r="V36" s="32" t="str">
        <f t="shared" si="11"/>
        <v/>
      </c>
      <c r="W36" s="33" t="s">
        <v>88</v>
      </c>
      <c r="X36" s="30">
        <f>DATE($Y$1,4,1)</f>
        <v>46113</v>
      </c>
      <c r="Y36" s="30">
        <f>DATE($Y$1,4,30)</f>
        <v>46142</v>
      </c>
    </row>
    <row r="37" spans="1:25" ht="12.75" thickBot="1" x14ac:dyDescent="0.25">
      <c r="B37" s="13">
        <f t="shared" ref="B37:O37" si="20">SUM(B25:B36)</f>
        <v>261</v>
      </c>
      <c r="C37" s="13">
        <f t="shared" si="20"/>
        <v>0</v>
      </c>
      <c r="D37" s="13">
        <f t="shared" si="20"/>
        <v>0</v>
      </c>
      <c r="E37" s="14">
        <f t="shared" si="20"/>
        <v>0</v>
      </c>
      <c r="F37" s="13">
        <f t="shared" si="20"/>
        <v>0</v>
      </c>
      <c r="G37" s="13">
        <f t="shared" si="20"/>
        <v>0</v>
      </c>
      <c r="H37" s="14">
        <f t="shared" si="20"/>
        <v>0</v>
      </c>
      <c r="I37" s="38">
        <f t="shared" si="20"/>
        <v>0</v>
      </c>
      <c r="J37" s="65">
        <f t="shared" si="20"/>
        <v>0</v>
      </c>
      <c r="L37" s="34" t="e">
        <f t="shared" si="20"/>
        <v>#REF!</v>
      </c>
      <c r="M37" s="15" t="e">
        <f t="shared" si="20"/>
        <v>#REF!</v>
      </c>
      <c r="N37" s="15" t="e">
        <f t="shared" si="20"/>
        <v>#REF!</v>
      </c>
      <c r="O37" s="15" t="e">
        <f t="shared" si="20"/>
        <v>#REF!</v>
      </c>
      <c r="P37" s="15" t="e">
        <f>SUM(P25:P36)</f>
        <v>#REF!</v>
      </c>
      <c r="S37" s="15">
        <f>SUM(S25:S36)</f>
        <v>0</v>
      </c>
      <c r="T37" s="15">
        <f t="shared" ref="T37" si="21">SUM(T25:T36)</f>
        <v>0</v>
      </c>
    </row>
    <row r="38" spans="1:25" ht="12" thickTop="1" x14ac:dyDescent="0.2"/>
    <row r="39" spans="1:25" x14ac:dyDescent="0.2">
      <c r="E39" s="1"/>
    </row>
    <row r="40" spans="1:25" ht="12.75" x14ac:dyDescent="0.2">
      <c r="B40" s="39" t="s">
        <v>89</v>
      </c>
      <c r="C40" s="40"/>
      <c r="D40" s="40"/>
      <c r="E40" s="40"/>
      <c r="F40" s="40"/>
      <c r="G40" s="40"/>
      <c r="H40" s="40"/>
    </row>
    <row r="41" spans="1:25" ht="25.5" customHeight="1" x14ac:dyDescent="0.2">
      <c r="B41" s="72" t="s">
        <v>90</v>
      </c>
      <c r="C41" s="72"/>
      <c r="D41" s="72"/>
      <c r="E41" s="72"/>
      <c r="F41" s="72"/>
      <c r="G41" s="72"/>
      <c r="H41" s="72"/>
    </row>
    <row r="42" spans="1:25" ht="25.5" customHeight="1" x14ac:dyDescent="0.2">
      <c r="B42" s="72" t="s">
        <v>91</v>
      </c>
      <c r="C42" s="72"/>
      <c r="D42" s="72"/>
      <c r="E42" s="72"/>
      <c r="F42" s="72"/>
      <c r="G42" s="72"/>
      <c r="H42" s="72"/>
    </row>
    <row r="43" spans="1:25" ht="13.5" customHeight="1" x14ac:dyDescent="0.2">
      <c r="B43" s="72" t="s">
        <v>92</v>
      </c>
      <c r="C43" s="72"/>
      <c r="D43" s="72"/>
      <c r="E43" s="72"/>
      <c r="F43" s="72"/>
      <c r="G43" s="72"/>
      <c r="H43" s="72"/>
    </row>
    <row r="44" spans="1:25" ht="25.5" customHeight="1" x14ac:dyDescent="0.2">
      <c r="B44" s="72" t="s">
        <v>93</v>
      </c>
      <c r="C44" s="72"/>
      <c r="D44" s="72"/>
      <c r="E44" s="72"/>
      <c r="F44" s="72"/>
      <c r="G44" s="72"/>
      <c r="H44" s="72"/>
    </row>
    <row r="45" spans="1:25" ht="25.5" customHeight="1" thickBot="1" x14ac:dyDescent="0.25">
      <c r="B45" s="72" t="s">
        <v>94</v>
      </c>
      <c r="C45" s="72"/>
      <c r="D45" s="72"/>
      <c r="E45" s="72"/>
      <c r="F45" s="72"/>
      <c r="G45" s="72"/>
      <c r="H45" s="72"/>
    </row>
    <row r="46" spans="1:25" ht="25.5" customHeight="1" thickBot="1" x14ac:dyDescent="0.25">
      <c r="B46" s="73" t="s">
        <v>95</v>
      </c>
      <c r="C46" s="74"/>
      <c r="D46" s="74"/>
      <c r="E46" s="74"/>
      <c r="F46" s="74"/>
      <c r="G46" s="74"/>
      <c r="H46" s="75"/>
    </row>
  </sheetData>
  <sheetProtection algorithmName="SHA-512" hashValue="FfRsDEstniHz4Ea15ktmXsC3JHa7KvlmLkK/2l6TWBCwOAr67FMufJgbRnqG8d0id1R2xXTfhbjeP7BWqQdZCw==" saltValue="CrvtVF/SyCLYmkLMk8smoA==" spinCount="100000" sheet="1" objects="1" scenarios="1" selectLockedCells="1"/>
  <mergeCells count="10">
    <mergeCell ref="B45:H45"/>
    <mergeCell ref="B46:H46"/>
    <mergeCell ref="G2:H2"/>
    <mergeCell ref="F23:H23"/>
    <mergeCell ref="F3:G3"/>
    <mergeCell ref="L23:P23"/>
    <mergeCell ref="B41:H41"/>
    <mergeCell ref="B42:H42"/>
    <mergeCell ref="B43:H43"/>
    <mergeCell ref="B44:H44"/>
  </mergeCells>
  <conditionalFormatting sqref="I7">
    <cfRule type="expression" dxfId="2" priority="3">
      <formula>$H$7&lt;$H$6</formula>
    </cfRule>
  </conditionalFormatting>
  <conditionalFormatting sqref="I11">
    <cfRule type="expression" dxfId="1" priority="2">
      <formula>$H$12&lt;$H$11</formula>
    </cfRule>
  </conditionalFormatting>
  <conditionalFormatting sqref="I12">
    <cfRule type="expression" dxfId="0" priority="1">
      <formula>$H$12-$H$11&gt;=70</formula>
    </cfRule>
  </conditionalFormatting>
  <dataValidations count="1">
    <dataValidation type="date" allowBlank="1" showInputMessage="1" showErrorMessage="1" error="Input date out of range" sqref="H6:H7 H11:H12" xr:uid="{6E787D43-203D-42C0-8917-F423A95071F1}">
      <formula1>$X$25</formula1>
      <formula2>$Y$36</formula2>
    </dataValidation>
  </dataValidations>
  <hyperlinks>
    <hyperlink ref="H18" r:id="rId1" xr:uid="{09670251-63DE-4B6E-A556-9721D251EBEB}"/>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Template 2024-25</vt:lpstr>
      <vt:lpstr>Template 2025-26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Cheuk Hong Lau</dc:creator>
  <cp:keywords/>
  <dc:description/>
  <cp:lastModifiedBy>Kevin Lau</cp:lastModifiedBy>
  <cp:revision/>
  <dcterms:created xsi:type="dcterms:W3CDTF">2015-06-05T18:17:20Z</dcterms:created>
  <dcterms:modified xsi:type="dcterms:W3CDTF">2025-09-29T20:01:54Z</dcterms:modified>
  <cp:category/>
  <cp:contentStatus/>
</cp:coreProperties>
</file>