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001"/>
  <workbookPr codeName="ThisWorkbook"/>
  <mc:AlternateContent xmlns:mc="http://schemas.openxmlformats.org/markup-compatibility/2006">
    <mc:Choice Requires="x15">
      <x15ac:absPath xmlns:x15ac="http://schemas.microsoft.com/office/spreadsheetml/2010/11/ac" url="C:\Users\fanyanya\AppData\Local\Microsoft\Windows\INetCache\Content.Outlook\36MZ6QRO\"/>
    </mc:Choice>
  </mc:AlternateContent>
  <xr:revisionPtr revIDLastSave="0" documentId="13_ncr:1_{2358A78A-B4C6-48E0-8B24-BB4C1DC5BAA4}" xr6:coauthVersionLast="45" xr6:coauthVersionMax="45" xr10:uidLastSave="{00000000-0000-0000-0000-000000000000}"/>
  <bookViews>
    <workbookView xWindow="-120" yWindow="-120" windowWidth="25440" windowHeight="15390" activeTab="1" xr2:uid="{00000000-000D-0000-FFFF-FFFF00000000}"/>
  </bookViews>
  <sheets>
    <sheet name="Instructions" sheetId="21" r:id="rId1"/>
    <sheet name="TA Payroll Reconciliation " sheetId="2" r:id="rId2"/>
    <sheet name="TA Budget vs Actual(Forecast)" sheetId="4" r:id="rId3"/>
    <sheet name="CUPE &amp; UTFA Teaching Rates" sheetId="14" r:id="rId4"/>
    <sheet name="Data Tab" sheetId="16" r:id="rId5"/>
    <sheet name="Sheet2" sheetId="20" r:id="rId6"/>
  </sheets>
  <externalReferences>
    <externalReference r:id="rId7"/>
    <externalReference r:id="rId8"/>
  </externalReferences>
  <definedNames>
    <definedName name="_xlnm._FilterDatabase" localSheetId="1" hidden="1">'TA Payroll Reconciliation '!$H$156:$H$157</definedName>
    <definedName name="abc" localSheetId="0">[1]Aug!#REF!</definedName>
    <definedName name="abc">[1]Aug!#REF!</definedName>
    <definedName name="CI_Rate" localSheetId="0">'[2]CUPE &amp; UTFA Teaching Rates'!#REF!</definedName>
    <definedName name="CI_Rate">'CUPE &amp; UTFA Teaching Rates'!#REF!</definedName>
    <definedName name="DATA10" localSheetId="0">[1]Aug!#REF!</definedName>
    <definedName name="DATA10">[1]Aug!#REF!</definedName>
    <definedName name="DATA11" localSheetId="0">[1]Aug!#REF!</definedName>
    <definedName name="DATA11">[1]Aug!#REF!</definedName>
    <definedName name="DATA12">[1]Aug!#REF!</definedName>
    <definedName name="DATA15">[1]Aug!#REF!</definedName>
    <definedName name="DATA16">[1]Aug!#REF!</definedName>
    <definedName name="DATA22">[1]Aug!#REF!</definedName>
    <definedName name="DATA23">[1]Aug!#REF!</definedName>
    <definedName name="DATA26">[1]Aug!#REF!</definedName>
    <definedName name="DATA27">[1]Aug!#REF!</definedName>
    <definedName name="DATA28">[1]Aug!#REF!</definedName>
    <definedName name="DATA3">[1]Aug!#REF!</definedName>
    <definedName name="DATA30">[1]Aug!#REF!</definedName>
    <definedName name="DATA31">[1]Aug!#REF!</definedName>
    <definedName name="DATA32">[1]Aug!#REF!</definedName>
    <definedName name="DATA33">[1]Aug!#REF!</definedName>
    <definedName name="DATA34">[1]Aug!#REF!</definedName>
    <definedName name="DATA35">[1]Aug!#REF!</definedName>
    <definedName name="DATA36">[1]Aug!#REF!</definedName>
    <definedName name="DATA37">[1]Aug!#REF!</definedName>
    <definedName name="DATA38">[1]Aug!#REF!</definedName>
    <definedName name="DATA39">[1]Aug!#REF!</definedName>
    <definedName name="DATA4">[1]Aug!#REF!</definedName>
    <definedName name="DATA40">[1]Aug!#REF!</definedName>
    <definedName name="DATA41">[1]Aug!#REF!</definedName>
    <definedName name="DATA42">[1]Aug!#REF!</definedName>
    <definedName name="DATA43">[1]Aug!#REF!</definedName>
    <definedName name="DATA5">[1]Aug!#REF!</definedName>
    <definedName name="DATA6">[1]Aug!#REF!</definedName>
    <definedName name="DATA7">[1]Aug!#REF!</definedName>
    <definedName name="DATA8">[1]Aug!#REF!</definedName>
    <definedName name="DATA9">[1]Aug!#REF!</definedName>
    <definedName name="duliquan">[1]Aug!#REF!</definedName>
    <definedName name="FOL_Rate" localSheetId="0">'[2]CUPE &amp; UTFA Teaching Rates'!#REF!</definedName>
    <definedName name="FOL_Rate">'CUPE &amp; UTFA Teaching Rates'!#REF!</definedName>
    <definedName name="Oct">[1]Aug!#REF!</definedName>
    <definedName name="Octo">[1]Aug!#REF!</definedName>
    <definedName name="OCTOBER">[1]Aug!#REF!</definedName>
    <definedName name="_xlnm.Print_Area" localSheetId="0">Instructions!$A$1:$Q$137</definedName>
    <definedName name="_xlnm.Print_Titles" localSheetId="0">Instructions!$1:$11</definedName>
    <definedName name="SL_Rate" localSheetId="0">'[2]CUPE &amp; UTFA Teaching Rates'!#REF!</definedName>
    <definedName name="SL_Rate">'CUPE &amp; UTFA Teaching Rates'!#REF!</definedName>
    <definedName name="TA_Rate" localSheetId="0">'[2]CUPE &amp; UTFA Teaching Rates'!#REF!</definedName>
    <definedName name="TA_Rate">'CUPE &amp; UTFA Teaching Rates'!#REF!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T17" i="2" l="1"/>
  <c r="T15" i="2"/>
  <c r="T11" i="2"/>
  <c r="T19" i="2"/>
  <c r="T20" i="2"/>
  <c r="T27" i="2"/>
  <c r="O154" i="2" l="1"/>
  <c r="O153" i="2"/>
  <c r="O152" i="2"/>
  <c r="O151" i="2"/>
  <c r="O150" i="2"/>
  <c r="O149" i="2"/>
  <c r="O148" i="2"/>
  <c r="O147" i="2"/>
  <c r="O146" i="2"/>
  <c r="O145" i="2"/>
  <c r="O144" i="2"/>
  <c r="O143" i="2"/>
  <c r="O142" i="2"/>
  <c r="O141" i="2"/>
  <c r="O140" i="2"/>
  <c r="O139" i="2"/>
  <c r="O138" i="2"/>
  <c r="O137" i="2"/>
  <c r="O136" i="2"/>
  <c r="O135" i="2"/>
  <c r="O134" i="2"/>
  <c r="O133" i="2"/>
  <c r="O132" i="2"/>
  <c r="O131" i="2"/>
  <c r="O130" i="2"/>
  <c r="O129" i="2"/>
  <c r="O128" i="2"/>
  <c r="O127" i="2"/>
  <c r="O126" i="2"/>
  <c r="O125" i="2"/>
  <c r="O124" i="2"/>
  <c r="O123" i="2"/>
  <c r="O122" i="2"/>
  <c r="O121" i="2"/>
  <c r="O120" i="2"/>
  <c r="O119" i="2"/>
  <c r="O118" i="2"/>
  <c r="O117" i="2"/>
  <c r="O116" i="2"/>
  <c r="O115" i="2"/>
  <c r="O114" i="2"/>
  <c r="O113" i="2"/>
  <c r="O112" i="2"/>
  <c r="O111" i="2"/>
  <c r="O110" i="2"/>
  <c r="O109" i="2"/>
  <c r="O108" i="2"/>
  <c r="O107" i="2"/>
  <c r="O106" i="2"/>
  <c r="O105" i="2"/>
  <c r="O104" i="2"/>
  <c r="O103" i="2"/>
  <c r="O102" i="2"/>
  <c r="O101" i="2"/>
  <c r="O100" i="2"/>
  <c r="O99" i="2"/>
  <c r="O98" i="2"/>
  <c r="O97" i="2"/>
  <c r="O96" i="2"/>
  <c r="O95" i="2"/>
  <c r="O94" i="2"/>
  <c r="O93" i="2"/>
  <c r="O92" i="2"/>
  <c r="O91" i="2"/>
  <c r="O90" i="2"/>
  <c r="O89" i="2"/>
  <c r="O88" i="2"/>
  <c r="O87" i="2"/>
  <c r="O86" i="2"/>
  <c r="O85" i="2"/>
  <c r="O84" i="2"/>
  <c r="O83" i="2"/>
  <c r="O82" i="2"/>
  <c r="O81" i="2"/>
  <c r="O80" i="2"/>
  <c r="O79" i="2"/>
  <c r="O78" i="2"/>
  <c r="O77" i="2"/>
  <c r="O76" i="2"/>
  <c r="O75" i="2"/>
  <c r="O74" i="2"/>
  <c r="O73" i="2"/>
  <c r="O72" i="2"/>
  <c r="O71" i="2"/>
  <c r="O70" i="2"/>
  <c r="O69" i="2"/>
  <c r="O68" i="2"/>
  <c r="O67" i="2"/>
  <c r="O66" i="2"/>
  <c r="O65" i="2"/>
  <c r="O64" i="2"/>
  <c r="O63" i="2"/>
  <c r="O62" i="2"/>
  <c r="O61" i="2"/>
  <c r="O60" i="2"/>
  <c r="O59" i="2"/>
  <c r="O58" i="2"/>
  <c r="O57" i="2"/>
  <c r="O56" i="2"/>
  <c r="O55" i="2"/>
  <c r="O54" i="2"/>
  <c r="O53" i="2"/>
  <c r="O52" i="2"/>
  <c r="O51" i="2"/>
  <c r="O50" i="2"/>
  <c r="O49" i="2"/>
  <c r="O48" i="2"/>
  <c r="O47" i="2"/>
  <c r="O46" i="2"/>
  <c r="O45" i="2"/>
  <c r="O44" i="2"/>
  <c r="O43" i="2"/>
  <c r="O42" i="2"/>
  <c r="O41" i="2"/>
  <c r="O40" i="2"/>
  <c r="O39" i="2"/>
  <c r="O38" i="2"/>
  <c r="O37" i="2"/>
  <c r="O36" i="2"/>
  <c r="O35" i="2"/>
  <c r="O34" i="2"/>
  <c r="O33" i="2"/>
  <c r="O32" i="2"/>
  <c r="O31" i="2"/>
  <c r="O30" i="2"/>
  <c r="O29" i="2"/>
  <c r="O28" i="2"/>
  <c r="O27" i="2"/>
  <c r="O26" i="2"/>
  <c r="O25" i="2"/>
  <c r="O24" i="2"/>
  <c r="O23" i="2"/>
  <c r="O22" i="2"/>
  <c r="O21" i="2"/>
  <c r="O20" i="2"/>
  <c r="O19" i="2"/>
  <c r="O18" i="2"/>
  <c r="O17" i="2"/>
  <c r="O16" i="2"/>
  <c r="O15" i="2"/>
  <c r="O14" i="2"/>
  <c r="O13" i="2"/>
  <c r="O12" i="2"/>
  <c r="O11" i="2"/>
  <c r="O10" i="2"/>
  <c r="O9" i="2"/>
  <c r="O8" i="2"/>
  <c r="Q12" i="14"/>
  <c r="M12" i="14"/>
  <c r="I12" i="14"/>
  <c r="F12" i="14"/>
  <c r="E12" i="14"/>
  <c r="D12" i="14"/>
  <c r="C12" i="14"/>
  <c r="L11" i="14"/>
  <c r="R10" i="14"/>
  <c r="S10" i="14" s="1"/>
  <c r="O10" i="14"/>
  <c r="O12" i="14" s="1"/>
  <c r="N10" i="14"/>
  <c r="N12" i="14" s="1"/>
  <c r="J10" i="14"/>
  <c r="K10" i="14" s="1"/>
  <c r="G10" i="14"/>
  <c r="H10" i="14" s="1"/>
  <c r="H12" i="14" s="1"/>
  <c r="J9" i="14"/>
  <c r="G9" i="14"/>
  <c r="F9" i="14"/>
  <c r="D9" i="14"/>
  <c r="C9" i="14"/>
  <c r="L8" i="14"/>
  <c r="L9" i="14" s="1"/>
  <c r="N7" i="14"/>
  <c r="N9" i="14" s="1"/>
  <c r="M7" i="14"/>
  <c r="M9" i="14" s="1"/>
  <c r="L7" i="14"/>
  <c r="K7" i="14"/>
  <c r="K9" i="14" s="1"/>
  <c r="G7" i="14"/>
  <c r="H7" i="14" s="1"/>
  <c r="E7" i="14"/>
  <c r="E9" i="14" s="1"/>
  <c r="I7" i="14" l="1"/>
  <c r="I9" i="14" s="1"/>
  <c r="H9" i="14"/>
  <c r="R12" i="14"/>
  <c r="T10" i="14"/>
  <c r="T12" i="14" s="1"/>
  <c r="S12" i="14"/>
  <c r="K12" i="14"/>
  <c r="L10" i="14"/>
  <c r="L12" i="14" s="1"/>
  <c r="O7" i="14"/>
  <c r="P10" i="14"/>
  <c r="P12" i="14" s="1"/>
  <c r="J12" i="14"/>
  <c r="G12" i="14"/>
  <c r="O9" i="14" l="1"/>
  <c r="P7" i="14"/>
  <c r="Q7" i="14" l="1"/>
  <c r="P9" i="14"/>
  <c r="Q9" i="14" l="1"/>
  <c r="R7" i="14"/>
  <c r="R9" i="14" l="1"/>
  <c r="S7" i="14"/>
  <c r="T7" i="14" l="1"/>
  <c r="T9" i="14" s="1"/>
  <c r="S9" i="14"/>
  <c r="P9" i="2" l="1"/>
  <c r="T9" i="2" s="1"/>
  <c r="P8" i="2"/>
  <c r="T8" i="2" s="1"/>
  <c r="T31" i="2" l="1"/>
  <c r="T32" i="2"/>
  <c r="T33" i="2"/>
  <c r="T34" i="2"/>
  <c r="T35" i="2"/>
  <c r="T36" i="2"/>
  <c r="T37" i="2"/>
  <c r="T38" i="2"/>
  <c r="T39" i="2"/>
  <c r="T40" i="2"/>
  <c r="T41" i="2"/>
  <c r="T42" i="2"/>
  <c r="T43" i="2"/>
  <c r="T44" i="2"/>
  <c r="T45" i="2"/>
  <c r="T46" i="2"/>
  <c r="T47" i="2"/>
  <c r="T48" i="2"/>
  <c r="T49" i="2"/>
  <c r="T50" i="2"/>
  <c r="T51" i="2"/>
  <c r="T52" i="2"/>
  <c r="T53" i="2"/>
  <c r="T54" i="2"/>
  <c r="T55" i="2"/>
  <c r="T56" i="2"/>
  <c r="T57" i="2"/>
  <c r="T58" i="2"/>
  <c r="T59" i="2"/>
  <c r="T60" i="2"/>
  <c r="T61" i="2"/>
  <c r="T62" i="2"/>
  <c r="T63" i="2"/>
  <c r="T64" i="2"/>
  <c r="T65" i="2"/>
  <c r="T66" i="2"/>
  <c r="T67" i="2"/>
  <c r="T68" i="2"/>
  <c r="T69" i="2"/>
  <c r="T70" i="2"/>
  <c r="T71" i="2"/>
  <c r="T72" i="2"/>
  <c r="T73" i="2"/>
  <c r="T74" i="2"/>
  <c r="T75" i="2"/>
  <c r="T76" i="2"/>
  <c r="T77" i="2"/>
  <c r="T78" i="2"/>
  <c r="T79" i="2"/>
  <c r="T80" i="2"/>
  <c r="T81" i="2"/>
  <c r="T82" i="2"/>
  <c r="T83" i="2"/>
  <c r="T84" i="2"/>
  <c r="T85" i="2"/>
  <c r="T86" i="2"/>
  <c r="T87" i="2"/>
  <c r="T88" i="2"/>
  <c r="T89" i="2"/>
  <c r="T90" i="2"/>
  <c r="T91" i="2"/>
  <c r="T92" i="2"/>
  <c r="T93" i="2"/>
  <c r="T94" i="2"/>
  <c r="T95" i="2"/>
  <c r="T96" i="2"/>
  <c r="T97" i="2"/>
  <c r="T98" i="2"/>
  <c r="T99" i="2"/>
  <c r="T100" i="2"/>
  <c r="T101" i="2"/>
  <c r="T102" i="2"/>
  <c r="T103" i="2"/>
  <c r="T104" i="2"/>
  <c r="T105" i="2"/>
  <c r="T106" i="2"/>
  <c r="T107" i="2"/>
  <c r="T108" i="2"/>
  <c r="T109" i="2"/>
  <c r="T110" i="2"/>
  <c r="T111" i="2"/>
  <c r="T112" i="2"/>
  <c r="T113" i="2"/>
  <c r="T114" i="2"/>
  <c r="T115" i="2"/>
  <c r="T116" i="2"/>
  <c r="T117" i="2"/>
  <c r="T118" i="2"/>
  <c r="T119" i="2"/>
  <c r="T120" i="2"/>
  <c r="T121" i="2"/>
  <c r="T122" i="2"/>
  <c r="T123" i="2"/>
  <c r="T124" i="2"/>
  <c r="T125" i="2"/>
  <c r="T126" i="2"/>
  <c r="T127" i="2"/>
  <c r="T128" i="2"/>
  <c r="T129" i="2"/>
  <c r="T130" i="2"/>
  <c r="T131" i="2"/>
  <c r="T132" i="2"/>
  <c r="T133" i="2"/>
  <c r="T134" i="2"/>
  <c r="T135" i="2"/>
  <c r="T136" i="2"/>
  <c r="T137" i="2"/>
  <c r="T138" i="2"/>
  <c r="T139" i="2"/>
  <c r="T140" i="2"/>
  <c r="T141" i="2"/>
  <c r="T142" i="2"/>
  <c r="T143" i="2"/>
  <c r="T144" i="2"/>
  <c r="T145" i="2"/>
  <c r="T146" i="2"/>
  <c r="T147" i="2"/>
  <c r="T148" i="2"/>
  <c r="T149" i="2"/>
  <c r="T150" i="2"/>
  <c r="T151" i="2"/>
  <c r="T152" i="2"/>
  <c r="T153" i="2"/>
  <c r="T154" i="2"/>
  <c r="O87" i="4" l="1"/>
  <c r="J8" i="4"/>
  <c r="K14" i="2" l="1"/>
  <c r="J16" i="4"/>
  <c r="J9" i="4"/>
  <c r="G9" i="4"/>
  <c r="G10" i="4"/>
  <c r="G11" i="4"/>
  <c r="G12" i="4"/>
  <c r="G13" i="4"/>
  <c r="G14" i="4"/>
  <c r="G15" i="4"/>
  <c r="G16" i="4"/>
  <c r="G8" i="4"/>
  <c r="K27" i="2"/>
  <c r="K16" i="2"/>
  <c r="K17" i="2"/>
  <c r="K18" i="2"/>
  <c r="K19" i="2"/>
  <c r="K20" i="2"/>
  <c r="K28" i="2"/>
  <c r="K21" i="2"/>
  <c r="K22" i="2"/>
  <c r="K23" i="2"/>
  <c r="K29" i="2"/>
  <c r="K8" i="2"/>
  <c r="K9" i="2"/>
  <c r="K10" i="2"/>
  <c r="K11" i="2"/>
  <c r="K13" i="2"/>
  <c r="K12" i="2"/>
  <c r="H11" i="2"/>
  <c r="N11" i="2"/>
  <c r="H22" i="2" l="1"/>
  <c r="N22" i="2"/>
  <c r="N19" i="2"/>
  <c r="H19" i="2"/>
  <c r="N27" i="2"/>
  <c r="N16" i="2"/>
  <c r="N17" i="2"/>
  <c r="N18" i="2"/>
  <c r="N20" i="2"/>
  <c r="N28" i="2"/>
  <c r="N21" i="2"/>
  <c r="N23" i="2"/>
  <c r="N29" i="2"/>
  <c r="N8" i="2"/>
  <c r="N9" i="2"/>
  <c r="N10" i="2"/>
  <c r="N13" i="2"/>
  <c r="N12" i="2"/>
  <c r="N24" i="2"/>
  <c r="N30" i="2"/>
  <c r="N31" i="2"/>
  <c r="N32" i="2"/>
  <c r="N33" i="2"/>
  <c r="N34" i="2"/>
  <c r="N35" i="2"/>
  <c r="N36" i="2"/>
  <c r="N37" i="2"/>
  <c r="H27" i="2"/>
  <c r="Q118" i="2" l="1"/>
  <c r="N14" i="2"/>
  <c r="Q31" i="2" l="1"/>
  <c r="Q32" i="2"/>
  <c r="Q33" i="2"/>
  <c r="Q34" i="2"/>
  <c r="Q35" i="2"/>
  <c r="Q36" i="2"/>
  <c r="Q37" i="2"/>
  <c r="Q38" i="2"/>
  <c r="Q39" i="2"/>
  <c r="Q40" i="2"/>
  <c r="Q41" i="2"/>
  <c r="Q42" i="2"/>
  <c r="Q43" i="2"/>
  <c r="Q44" i="2"/>
  <c r="Q45" i="2"/>
  <c r="Q46" i="2"/>
  <c r="Q47" i="2"/>
  <c r="Q48" i="2"/>
  <c r="Q49" i="2"/>
  <c r="Q50" i="2"/>
  <c r="Q51" i="2"/>
  <c r="Q52" i="2"/>
  <c r="Q53" i="2"/>
  <c r="Q54" i="2"/>
  <c r="Q55" i="2"/>
  <c r="Q56" i="2"/>
  <c r="Q57" i="2"/>
  <c r="Q58" i="2"/>
  <c r="Q59" i="2"/>
  <c r="Q60" i="2"/>
  <c r="Q61" i="2"/>
  <c r="Q62" i="2"/>
  <c r="Q63" i="2"/>
  <c r="Q64" i="2"/>
  <c r="Q65" i="2"/>
  <c r="Q66" i="2"/>
  <c r="Q67" i="2"/>
  <c r="Q68" i="2"/>
  <c r="Q69" i="2"/>
  <c r="Q70" i="2"/>
  <c r="Q71" i="2"/>
  <c r="Q72" i="2"/>
  <c r="Q73" i="2"/>
  <c r="Q74" i="2"/>
  <c r="Q75" i="2"/>
  <c r="Q76" i="2"/>
  <c r="Q77" i="2"/>
  <c r="Q78" i="2"/>
  <c r="Q79" i="2"/>
  <c r="Q80" i="2"/>
  <c r="Q81" i="2"/>
  <c r="Q82" i="2"/>
  <c r="Q83" i="2"/>
  <c r="Q84" i="2"/>
  <c r="Q85" i="2"/>
  <c r="Q86" i="2"/>
  <c r="Q87" i="2"/>
  <c r="Q88" i="2"/>
  <c r="Q89" i="2"/>
  <c r="Q90" i="2"/>
  <c r="Q91" i="2"/>
  <c r="Q92" i="2"/>
  <c r="Q93" i="2"/>
  <c r="Q94" i="2"/>
  <c r="Q95" i="2"/>
  <c r="Q96" i="2"/>
  <c r="Q97" i="2"/>
  <c r="Q98" i="2"/>
  <c r="Q99" i="2"/>
  <c r="Q100" i="2"/>
  <c r="Q101" i="2"/>
  <c r="Q102" i="2"/>
  <c r="Q103" i="2"/>
  <c r="Q104" i="2"/>
  <c r="Q105" i="2"/>
  <c r="Q106" i="2"/>
  <c r="Q107" i="2"/>
  <c r="Q108" i="2"/>
  <c r="Q109" i="2"/>
  <c r="Q110" i="2"/>
  <c r="Q111" i="2"/>
  <c r="Q112" i="2"/>
  <c r="Q113" i="2"/>
  <c r="Q114" i="2"/>
  <c r="Q115" i="2"/>
  <c r="Q116" i="2"/>
  <c r="Q117" i="2"/>
  <c r="Q119" i="2"/>
  <c r="Q120" i="2"/>
  <c r="Q121" i="2"/>
  <c r="Q122" i="2"/>
  <c r="Q123" i="2"/>
  <c r="Q124" i="2"/>
  <c r="Q125" i="2"/>
  <c r="Q126" i="2"/>
  <c r="Q127" i="2"/>
  <c r="Q128" i="2"/>
  <c r="Q129" i="2"/>
  <c r="Q130" i="2"/>
  <c r="Q131" i="2"/>
  <c r="Q132" i="2"/>
  <c r="Q133" i="2"/>
  <c r="Q134" i="2"/>
  <c r="Q135" i="2"/>
  <c r="Q136" i="2"/>
  <c r="Q137" i="2"/>
  <c r="Q138" i="2"/>
  <c r="Q139" i="2"/>
  <c r="Q140" i="2"/>
  <c r="Q141" i="2"/>
  <c r="Q142" i="2"/>
  <c r="Q143" i="2"/>
  <c r="Q144" i="2"/>
  <c r="Q145" i="2"/>
  <c r="Q146" i="2"/>
  <c r="Q147" i="2"/>
  <c r="Q148" i="2"/>
  <c r="Q149" i="2"/>
  <c r="Q150" i="2"/>
  <c r="Q151" i="2"/>
  <c r="Q152" i="2"/>
  <c r="Q153" i="2"/>
  <c r="Q154" i="2"/>
  <c r="L87" i="4" l="1"/>
  <c r="H87" i="4"/>
  <c r="F87" i="4"/>
  <c r="E87" i="4"/>
  <c r="J86" i="4"/>
  <c r="G86" i="4"/>
  <c r="C86" i="4"/>
  <c r="J85" i="4"/>
  <c r="G85" i="4"/>
  <c r="C85" i="4"/>
  <c r="J84" i="4"/>
  <c r="G84" i="4"/>
  <c r="C84" i="4"/>
  <c r="J83" i="4"/>
  <c r="G83" i="4"/>
  <c r="C83" i="4"/>
  <c r="J82" i="4"/>
  <c r="G82" i="4"/>
  <c r="C82" i="4"/>
  <c r="J81" i="4"/>
  <c r="G81" i="4"/>
  <c r="C81" i="4"/>
  <c r="J80" i="4"/>
  <c r="G80" i="4"/>
  <c r="C80" i="4"/>
  <c r="J79" i="4"/>
  <c r="G79" i="4"/>
  <c r="C79" i="4"/>
  <c r="J78" i="4"/>
  <c r="G78" i="4"/>
  <c r="C78" i="4"/>
  <c r="J77" i="4"/>
  <c r="G77" i="4"/>
  <c r="C77" i="4"/>
  <c r="J76" i="4"/>
  <c r="G76" i="4"/>
  <c r="C76" i="4"/>
  <c r="J75" i="4"/>
  <c r="G75" i="4"/>
  <c r="C75" i="4"/>
  <c r="J74" i="4"/>
  <c r="G74" i="4"/>
  <c r="C74" i="4"/>
  <c r="J73" i="4"/>
  <c r="G73" i="4"/>
  <c r="C73" i="4"/>
  <c r="J72" i="4"/>
  <c r="G72" i="4"/>
  <c r="C72" i="4"/>
  <c r="J71" i="4"/>
  <c r="G71" i="4"/>
  <c r="C71" i="4"/>
  <c r="J70" i="4"/>
  <c r="G70" i="4"/>
  <c r="C70" i="4"/>
  <c r="J69" i="4"/>
  <c r="G69" i="4"/>
  <c r="C69" i="4"/>
  <c r="J68" i="4"/>
  <c r="G68" i="4"/>
  <c r="C68" i="4"/>
  <c r="J67" i="4"/>
  <c r="G67" i="4"/>
  <c r="C67" i="4"/>
  <c r="J66" i="4"/>
  <c r="G66" i="4"/>
  <c r="C66" i="4"/>
  <c r="J65" i="4"/>
  <c r="G65" i="4"/>
  <c r="C65" i="4"/>
  <c r="J64" i="4"/>
  <c r="G64" i="4"/>
  <c r="C64" i="4"/>
  <c r="J63" i="4"/>
  <c r="G63" i="4"/>
  <c r="C63" i="4"/>
  <c r="J62" i="4"/>
  <c r="G62" i="4"/>
  <c r="C62" i="4"/>
  <c r="J61" i="4"/>
  <c r="G61" i="4"/>
  <c r="C61" i="4"/>
  <c r="J60" i="4"/>
  <c r="G60" i="4"/>
  <c r="C60" i="4"/>
  <c r="J59" i="4"/>
  <c r="G59" i="4"/>
  <c r="C59" i="4"/>
  <c r="J58" i="4"/>
  <c r="G58" i="4"/>
  <c r="C58" i="4"/>
  <c r="J57" i="4"/>
  <c r="G57" i="4"/>
  <c r="C57" i="4"/>
  <c r="J56" i="4"/>
  <c r="G56" i="4"/>
  <c r="C56" i="4"/>
  <c r="J55" i="4"/>
  <c r="G55" i="4"/>
  <c r="C55" i="4"/>
  <c r="J54" i="4"/>
  <c r="G54" i="4"/>
  <c r="C54" i="4"/>
  <c r="J53" i="4"/>
  <c r="G53" i="4"/>
  <c r="C53" i="4"/>
  <c r="J52" i="4"/>
  <c r="G52" i="4"/>
  <c r="C52" i="4"/>
  <c r="J51" i="4"/>
  <c r="G51" i="4"/>
  <c r="C51" i="4"/>
  <c r="J50" i="4"/>
  <c r="G50" i="4"/>
  <c r="C50" i="4"/>
  <c r="J49" i="4"/>
  <c r="G49" i="4"/>
  <c r="C49" i="4"/>
  <c r="J48" i="4"/>
  <c r="G48" i="4"/>
  <c r="C48" i="4"/>
  <c r="J47" i="4"/>
  <c r="G47" i="4"/>
  <c r="C47" i="4"/>
  <c r="J46" i="4"/>
  <c r="G46" i="4"/>
  <c r="C46" i="4"/>
  <c r="J45" i="4"/>
  <c r="G45" i="4"/>
  <c r="C45" i="4"/>
  <c r="J44" i="4"/>
  <c r="G44" i="4"/>
  <c r="C44" i="4"/>
  <c r="J43" i="4"/>
  <c r="G43" i="4"/>
  <c r="C43" i="4"/>
  <c r="J42" i="4"/>
  <c r="G42" i="4"/>
  <c r="C42" i="4"/>
  <c r="J41" i="4"/>
  <c r="G41" i="4"/>
  <c r="C41" i="4"/>
  <c r="J40" i="4"/>
  <c r="G40" i="4"/>
  <c r="C40" i="4"/>
  <c r="J39" i="4"/>
  <c r="G39" i="4"/>
  <c r="C39" i="4"/>
  <c r="J38" i="4"/>
  <c r="G38" i="4"/>
  <c r="C38" i="4"/>
  <c r="J37" i="4"/>
  <c r="G37" i="4"/>
  <c r="C37" i="4"/>
  <c r="J36" i="4"/>
  <c r="G36" i="4"/>
  <c r="C36" i="4"/>
  <c r="J35" i="4"/>
  <c r="G35" i="4"/>
  <c r="C35" i="4"/>
  <c r="J34" i="4"/>
  <c r="G34" i="4"/>
  <c r="C34" i="4"/>
  <c r="J33" i="4"/>
  <c r="G33" i="4"/>
  <c r="C33" i="4"/>
  <c r="J32" i="4"/>
  <c r="G32" i="4"/>
  <c r="C32" i="4"/>
  <c r="J31" i="4"/>
  <c r="G31" i="4"/>
  <c r="C31" i="4"/>
  <c r="J30" i="4"/>
  <c r="G30" i="4"/>
  <c r="C30" i="4"/>
  <c r="J29" i="4"/>
  <c r="G29" i="4"/>
  <c r="C29" i="4"/>
  <c r="J28" i="4"/>
  <c r="G28" i="4"/>
  <c r="C28" i="4"/>
  <c r="J27" i="4"/>
  <c r="G27" i="4"/>
  <c r="C27" i="4"/>
  <c r="J26" i="4"/>
  <c r="G26" i="4"/>
  <c r="C26" i="4"/>
  <c r="J25" i="4"/>
  <c r="G25" i="4"/>
  <c r="C25" i="4"/>
  <c r="J24" i="4"/>
  <c r="G24" i="4"/>
  <c r="C24" i="4"/>
  <c r="J23" i="4"/>
  <c r="G23" i="4"/>
  <c r="C23" i="4"/>
  <c r="J22" i="4"/>
  <c r="G22" i="4"/>
  <c r="C22" i="4"/>
  <c r="J21" i="4"/>
  <c r="G21" i="4"/>
  <c r="C21" i="4"/>
  <c r="J20" i="4"/>
  <c r="G20" i="4"/>
  <c r="C20" i="4"/>
  <c r="J19" i="4"/>
  <c r="G19" i="4"/>
  <c r="C19" i="4"/>
  <c r="J18" i="4"/>
  <c r="G18" i="4"/>
  <c r="C18" i="4"/>
  <c r="J17" i="4"/>
  <c r="G17" i="4"/>
  <c r="C17" i="4"/>
  <c r="C16" i="4"/>
  <c r="J15" i="4"/>
  <c r="C15" i="4"/>
  <c r="J14" i="4"/>
  <c r="C14" i="4"/>
  <c r="J13" i="4"/>
  <c r="C13" i="4"/>
  <c r="J12" i="4"/>
  <c r="C12" i="4"/>
  <c r="J11" i="4"/>
  <c r="C11" i="4"/>
  <c r="J10" i="4"/>
  <c r="C10" i="4"/>
  <c r="C9" i="4"/>
  <c r="C8" i="4"/>
  <c r="T215" i="2"/>
  <c r="T217" i="2" s="1"/>
  <c r="H157" i="2"/>
  <c r="H156" i="2"/>
  <c r="J155" i="2"/>
  <c r="I155" i="2"/>
  <c r="W154" i="2"/>
  <c r="P154" i="2"/>
  <c r="R154" i="2" s="1"/>
  <c r="K154" i="2"/>
  <c r="H154" i="2"/>
  <c r="W153" i="2"/>
  <c r="P153" i="2"/>
  <c r="R153" i="2" s="1"/>
  <c r="K153" i="2"/>
  <c r="H153" i="2"/>
  <c r="P152" i="2"/>
  <c r="R152" i="2" s="1"/>
  <c r="K152" i="2"/>
  <c r="N152" i="2"/>
  <c r="H152" i="2"/>
  <c r="P151" i="2"/>
  <c r="R151" i="2" s="1"/>
  <c r="K151" i="2"/>
  <c r="N151" i="2"/>
  <c r="H151" i="2"/>
  <c r="P150" i="2"/>
  <c r="R150" i="2" s="1"/>
  <c r="K150" i="2"/>
  <c r="N150" i="2"/>
  <c r="H150" i="2"/>
  <c r="P149" i="2"/>
  <c r="R149" i="2" s="1"/>
  <c r="K149" i="2"/>
  <c r="N149" i="2"/>
  <c r="H149" i="2"/>
  <c r="P148" i="2"/>
  <c r="R148" i="2" s="1"/>
  <c r="K148" i="2"/>
  <c r="N148" i="2"/>
  <c r="H148" i="2"/>
  <c r="P147" i="2"/>
  <c r="R147" i="2" s="1"/>
  <c r="K147" i="2"/>
  <c r="N147" i="2"/>
  <c r="H147" i="2"/>
  <c r="P146" i="2"/>
  <c r="R146" i="2" s="1"/>
  <c r="K146" i="2"/>
  <c r="N146" i="2"/>
  <c r="H146" i="2"/>
  <c r="P145" i="2"/>
  <c r="R145" i="2" s="1"/>
  <c r="K145" i="2"/>
  <c r="N145" i="2"/>
  <c r="H145" i="2"/>
  <c r="P144" i="2"/>
  <c r="R144" i="2" s="1"/>
  <c r="K144" i="2"/>
  <c r="N144" i="2"/>
  <c r="H144" i="2"/>
  <c r="P143" i="2"/>
  <c r="R143" i="2" s="1"/>
  <c r="K143" i="2"/>
  <c r="N143" i="2"/>
  <c r="H143" i="2"/>
  <c r="P142" i="2"/>
  <c r="R142" i="2" s="1"/>
  <c r="K142" i="2"/>
  <c r="N142" i="2"/>
  <c r="H142" i="2"/>
  <c r="P141" i="2"/>
  <c r="R141" i="2" s="1"/>
  <c r="K141" i="2"/>
  <c r="N141" i="2"/>
  <c r="H141" i="2"/>
  <c r="P140" i="2"/>
  <c r="R140" i="2" s="1"/>
  <c r="K140" i="2"/>
  <c r="N140" i="2"/>
  <c r="H140" i="2"/>
  <c r="P139" i="2"/>
  <c r="R139" i="2" s="1"/>
  <c r="K139" i="2"/>
  <c r="N139" i="2"/>
  <c r="H139" i="2"/>
  <c r="P138" i="2"/>
  <c r="R138" i="2" s="1"/>
  <c r="K138" i="2"/>
  <c r="N138" i="2"/>
  <c r="H138" i="2"/>
  <c r="P137" i="2"/>
  <c r="R137" i="2" s="1"/>
  <c r="K137" i="2"/>
  <c r="N137" i="2"/>
  <c r="H137" i="2"/>
  <c r="P136" i="2"/>
  <c r="R136" i="2" s="1"/>
  <c r="K136" i="2"/>
  <c r="N136" i="2"/>
  <c r="H136" i="2"/>
  <c r="P135" i="2"/>
  <c r="R135" i="2" s="1"/>
  <c r="K135" i="2"/>
  <c r="N135" i="2"/>
  <c r="H135" i="2"/>
  <c r="P134" i="2"/>
  <c r="R134" i="2" s="1"/>
  <c r="K134" i="2"/>
  <c r="N134" i="2"/>
  <c r="H134" i="2"/>
  <c r="P133" i="2"/>
  <c r="R133" i="2" s="1"/>
  <c r="K133" i="2"/>
  <c r="N133" i="2"/>
  <c r="H133" i="2"/>
  <c r="P132" i="2"/>
  <c r="R132" i="2" s="1"/>
  <c r="K132" i="2"/>
  <c r="N132" i="2"/>
  <c r="H132" i="2"/>
  <c r="P131" i="2"/>
  <c r="R131" i="2" s="1"/>
  <c r="K131" i="2"/>
  <c r="N131" i="2"/>
  <c r="H131" i="2"/>
  <c r="P130" i="2"/>
  <c r="R130" i="2" s="1"/>
  <c r="K130" i="2"/>
  <c r="N130" i="2"/>
  <c r="H130" i="2"/>
  <c r="P129" i="2"/>
  <c r="R129" i="2" s="1"/>
  <c r="K129" i="2"/>
  <c r="N129" i="2"/>
  <c r="H129" i="2"/>
  <c r="P128" i="2"/>
  <c r="R128" i="2" s="1"/>
  <c r="K128" i="2"/>
  <c r="N128" i="2"/>
  <c r="H128" i="2"/>
  <c r="P127" i="2"/>
  <c r="R127" i="2" s="1"/>
  <c r="K127" i="2"/>
  <c r="N127" i="2"/>
  <c r="H127" i="2"/>
  <c r="P126" i="2"/>
  <c r="R126" i="2" s="1"/>
  <c r="K126" i="2"/>
  <c r="N126" i="2"/>
  <c r="H126" i="2"/>
  <c r="P125" i="2"/>
  <c r="R125" i="2" s="1"/>
  <c r="K125" i="2"/>
  <c r="N125" i="2"/>
  <c r="H125" i="2"/>
  <c r="P124" i="2"/>
  <c r="R124" i="2" s="1"/>
  <c r="K124" i="2"/>
  <c r="N124" i="2"/>
  <c r="H124" i="2"/>
  <c r="P123" i="2"/>
  <c r="R123" i="2" s="1"/>
  <c r="K123" i="2"/>
  <c r="N123" i="2"/>
  <c r="H123" i="2"/>
  <c r="P122" i="2"/>
  <c r="R122" i="2" s="1"/>
  <c r="K122" i="2"/>
  <c r="N122" i="2"/>
  <c r="H122" i="2"/>
  <c r="P121" i="2"/>
  <c r="R121" i="2" s="1"/>
  <c r="K121" i="2"/>
  <c r="N121" i="2"/>
  <c r="H121" i="2"/>
  <c r="P120" i="2"/>
  <c r="R120" i="2" s="1"/>
  <c r="K120" i="2"/>
  <c r="N120" i="2"/>
  <c r="H120" i="2"/>
  <c r="P119" i="2"/>
  <c r="R119" i="2" s="1"/>
  <c r="K119" i="2"/>
  <c r="N119" i="2"/>
  <c r="H119" i="2"/>
  <c r="P118" i="2"/>
  <c r="R118" i="2" s="1"/>
  <c r="K118" i="2"/>
  <c r="N118" i="2"/>
  <c r="H118" i="2"/>
  <c r="P117" i="2"/>
  <c r="R117" i="2" s="1"/>
  <c r="K117" i="2"/>
  <c r="N117" i="2"/>
  <c r="H117" i="2"/>
  <c r="P116" i="2"/>
  <c r="R116" i="2" s="1"/>
  <c r="K116" i="2"/>
  <c r="N116" i="2"/>
  <c r="H116" i="2"/>
  <c r="P115" i="2"/>
  <c r="R115" i="2" s="1"/>
  <c r="K115" i="2"/>
  <c r="N115" i="2"/>
  <c r="H115" i="2"/>
  <c r="P114" i="2"/>
  <c r="R114" i="2" s="1"/>
  <c r="K114" i="2"/>
  <c r="N114" i="2"/>
  <c r="H114" i="2"/>
  <c r="P113" i="2"/>
  <c r="R113" i="2" s="1"/>
  <c r="K113" i="2"/>
  <c r="N113" i="2"/>
  <c r="H113" i="2"/>
  <c r="P112" i="2"/>
  <c r="R112" i="2" s="1"/>
  <c r="K112" i="2"/>
  <c r="N112" i="2"/>
  <c r="H112" i="2"/>
  <c r="P111" i="2"/>
  <c r="R111" i="2" s="1"/>
  <c r="K111" i="2"/>
  <c r="N111" i="2"/>
  <c r="H111" i="2"/>
  <c r="P110" i="2"/>
  <c r="R110" i="2" s="1"/>
  <c r="K110" i="2"/>
  <c r="N110" i="2"/>
  <c r="H110" i="2"/>
  <c r="P109" i="2"/>
  <c r="R109" i="2" s="1"/>
  <c r="K109" i="2"/>
  <c r="N109" i="2"/>
  <c r="H109" i="2"/>
  <c r="P108" i="2"/>
  <c r="R108" i="2" s="1"/>
  <c r="K108" i="2"/>
  <c r="N108" i="2"/>
  <c r="H108" i="2"/>
  <c r="P107" i="2"/>
  <c r="R107" i="2" s="1"/>
  <c r="K107" i="2"/>
  <c r="N107" i="2"/>
  <c r="H107" i="2"/>
  <c r="P106" i="2"/>
  <c r="R106" i="2" s="1"/>
  <c r="K106" i="2"/>
  <c r="N106" i="2"/>
  <c r="H106" i="2"/>
  <c r="P105" i="2"/>
  <c r="R105" i="2" s="1"/>
  <c r="K105" i="2"/>
  <c r="N105" i="2"/>
  <c r="H105" i="2"/>
  <c r="P104" i="2"/>
  <c r="R104" i="2" s="1"/>
  <c r="K104" i="2"/>
  <c r="N104" i="2"/>
  <c r="H104" i="2"/>
  <c r="P103" i="2"/>
  <c r="R103" i="2" s="1"/>
  <c r="K103" i="2"/>
  <c r="N103" i="2"/>
  <c r="H103" i="2"/>
  <c r="P102" i="2"/>
  <c r="R102" i="2" s="1"/>
  <c r="K102" i="2"/>
  <c r="N102" i="2"/>
  <c r="H102" i="2"/>
  <c r="P101" i="2"/>
  <c r="R101" i="2" s="1"/>
  <c r="K101" i="2"/>
  <c r="N101" i="2"/>
  <c r="H101" i="2"/>
  <c r="P100" i="2"/>
  <c r="R100" i="2" s="1"/>
  <c r="K100" i="2"/>
  <c r="N100" i="2"/>
  <c r="H100" i="2"/>
  <c r="P99" i="2"/>
  <c r="R99" i="2" s="1"/>
  <c r="K99" i="2"/>
  <c r="N99" i="2"/>
  <c r="H99" i="2"/>
  <c r="P98" i="2"/>
  <c r="R98" i="2" s="1"/>
  <c r="K98" i="2"/>
  <c r="N98" i="2"/>
  <c r="H98" i="2"/>
  <c r="P97" i="2"/>
  <c r="R97" i="2" s="1"/>
  <c r="K97" i="2"/>
  <c r="N97" i="2"/>
  <c r="H97" i="2"/>
  <c r="P96" i="2"/>
  <c r="R96" i="2" s="1"/>
  <c r="K96" i="2"/>
  <c r="N96" i="2"/>
  <c r="H96" i="2"/>
  <c r="P95" i="2"/>
  <c r="R95" i="2" s="1"/>
  <c r="K95" i="2"/>
  <c r="N95" i="2"/>
  <c r="H95" i="2"/>
  <c r="P94" i="2"/>
  <c r="R94" i="2" s="1"/>
  <c r="K94" i="2"/>
  <c r="N94" i="2"/>
  <c r="H94" i="2"/>
  <c r="P93" i="2"/>
  <c r="R93" i="2" s="1"/>
  <c r="K93" i="2"/>
  <c r="N93" i="2"/>
  <c r="H93" i="2"/>
  <c r="P92" i="2"/>
  <c r="R92" i="2" s="1"/>
  <c r="K92" i="2"/>
  <c r="N92" i="2"/>
  <c r="H92" i="2"/>
  <c r="P91" i="2"/>
  <c r="R91" i="2" s="1"/>
  <c r="K91" i="2"/>
  <c r="N91" i="2"/>
  <c r="H91" i="2"/>
  <c r="P90" i="2"/>
  <c r="R90" i="2" s="1"/>
  <c r="K90" i="2"/>
  <c r="N90" i="2"/>
  <c r="H90" i="2"/>
  <c r="P89" i="2"/>
  <c r="R89" i="2" s="1"/>
  <c r="K89" i="2"/>
  <c r="N89" i="2"/>
  <c r="H89" i="2"/>
  <c r="P88" i="2"/>
  <c r="R88" i="2" s="1"/>
  <c r="K88" i="2"/>
  <c r="N88" i="2"/>
  <c r="H88" i="2"/>
  <c r="P87" i="2"/>
  <c r="R87" i="2" s="1"/>
  <c r="K87" i="2"/>
  <c r="N87" i="2"/>
  <c r="H87" i="2"/>
  <c r="P86" i="2"/>
  <c r="R86" i="2" s="1"/>
  <c r="K86" i="2"/>
  <c r="N86" i="2"/>
  <c r="H86" i="2"/>
  <c r="P85" i="2"/>
  <c r="R85" i="2" s="1"/>
  <c r="K85" i="2"/>
  <c r="N85" i="2"/>
  <c r="H85" i="2"/>
  <c r="P84" i="2"/>
  <c r="R84" i="2" s="1"/>
  <c r="K84" i="2"/>
  <c r="N84" i="2"/>
  <c r="H84" i="2"/>
  <c r="P83" i="2"/>
  <c r="R83" i="2" s="1"/>
  <c r="K83" i="2"/>
  <c r="N83" i="2"/>
  <c r="H83" i="2"/>
  <c r="P82" i="2"/>
  <c r="R82" i="2" s="1"/>
  <c r="K82" i="2"/>
  <c r="N82" i="2"/>
  <c r="H82" i="2"/>
  <c r="P81" i="2"/>
  <c r="R81" i="2" s="1"/>
  <c r="K81" i="2"/>
  <c r="N81" i="2"/>
  <c r="H81" i="2"/>
  <c r="P80" i="2"/>
  <c r="R80" i="2" s="1"/>
  <c r="K80" i="2"/>
  <c r="N80" i="2"/>
  <c r="H80" i="2"/>
  <c r="P79" i="2"/>
  <c r="R79" i="2" s="1"/>
  <c r="K79" i="2"/>
  <c r="N79" i="2"/>
  <c r="H79" i="2"/>
  <c r="P78" i="2"/>
  <c r="R78" i="2" s="1"/>
  <c r="K78" i="2"/>
  <c r="N78" i="2"/>
  <c r="H78" i="2"/>
  <c r="P77" i="2"/>
  <c r="R77" i="2" s="1"/>
  <c r="K77" i="2"/>
  <c r="N77" i="2"/>
  <c r="H77" i="2"/>
  <c r="P76" i="2"/>
  <c r="R76" i="2" s="1"/>
  <c r="K76" i="2"/>
  <c r="N76" i="2"/>
  <c r="H76" i="2"/>
  <c r="P75" i="2"/>
  <c r="R75" i="2" s="1"/>
  <c r="K75" i="2"/>
  <c r="N75" i="2"/>
  <c r="H75" i="2"/>
  <c r="P74" i="2"/>
  <c r="R74" i="2" s="1"/>
  <c r="K74" i="2"/>
  <c r="N74" i="2"/>
  <c r="H74" i="2"/>
  <c r="P73" i="2"/>
  <c r="R73" i="2" s="1"/>
  <c r="K73" i="2"/>
  <c r="N73" i="2"/>
  <c r="H73" i="2"/>
  <c r="P72" i="2"/>
  <c r="R72" i="2" s="1"/>
  <c r="K72" i="2"/>
  <c r="N72" i="2"/>
  <c r="H72" i="2"/>
  <c r="P71" i="2"/>
  <c r="R71" i="2" s="1"/>
  <c r="K71" i="2"/>
  <c r="N71" i="2"/>
  <c r="H71" i="2"/>
  <c r="P70" i="2"/>
  <c r="R70" i="2" s="1"/>
  <c r="K70" i="2"/>
  <c r="N70" i="2"/>
  <c r="H70" i="2"/>
  <c r="P69" i="2"/>
  <c r="R69" i="2" s="1"/>
  <c r="K69" i="2"/>
  <c r="N69" i="2"/>
  <c r="H69" i="2"/>
  <c r="P68" i="2"/>
  <c r="R68" i="2" s="1"/>
  <c r="K68" i="2"/>
  <c r="N68" i="2"/>
  <c r="H68" i="2"/>
  <c r="P67" i="2"/>
  <c r="R67" i="2" s="1"/>
  <c r="K67" i="2"/>
  <c r="N67" i="2"/>
  <c r="H67" i="2"/>
  <c r="P66" i="2"/>
  <c r="R66" i="2" s="1"/>
  <c r="K66" i="2"/>
  <c r="N66" i="2"/>
  <c r="H66" i="2"/>
  <c r="P65" i="2"/>
  <c r="R65" i="2" s="1"/>
  <c r="K65" i="2"/>
  <c r="N65" i="2"/>
  <c r="H65" i="2"/>
  <c r="P64" i="2"/>
  <c r="R64" i="2" s="1"/>
  <c r="K64" i="2"/>
  <c r="N64" i="2"/>
  <c r="H64" i="2"/>
  <c r="P63" i="2"/>
  <c r="R63" i="2" s="1"/>
  <c r="K63" i="2"/>
  <c r="N63" i="2"/>
  <c r="H63" i="2"/>
  <c r="P62" i="2"/>
  <c r="R62" i="2" s="1"/>
  <c r="K62" i="2"/>
  <c r="N62" i="2"/>
  <c r="H62" i="2"/>
  <c r="P61" i="2"/>
  <c r="R61" i="2" s="1"/>
  <c r="K61" i="2"/>
  <c r="N61" i="2"/>
  <c r="H61" i="2"/>
  <c r="P60" i="2"/>
  <c r="R60" i="2" s="1"/>
  <c r="K60" i="2"/>
  <c r="N60" i="2"/>
  <c r="H60" i="2"/>
  <c r="P59" i="2"/>
  <c r="R59" i="2" s="1"/>
  <c r="K59" i="2"/>
  <c r="N59" i="2"/>
  <c r="H59" i="2"/>
  <c r="P58" i="2"/>
  <c r="R58" i="2" s="1"/>
  <c r="K58" i="2"/>
  <c r="N58" i="2"/>
  <c r="H58" i="2"/>
  <c r="P57" i="2"/>
  <c r="R57" i="2" s="1"/>
  <c r="K57" i="2"/>
  <c r="N57" i="2"/>
  <c r="H57" i="2"/>
  <c r="P56" i="2"/>
  <c r="R56" i="2" s="1"/>
  <c r="K56" i="2"/>
  <c r="N56" i="2"/>
  <c r="H56" i="2"/>
  <c r="P55" i="2"/>
  <c r="R55" i="2" s="1"/>
  <c r="K55" i="2"/>
  <c r="N55" i="2"/>
  <c r="H55" i="2"/>
  <c r="P54" i="2"/>
  <c r="R54" i="2" s="1"/>
  <c r="K54" i="2"/>
  <c r="N54" i="2"/>
  <c r="H54" i="2"/>
  <c r="P53" i="2"/>
  <c r="R53" i="2" s="1"/>
  <c r="K53" i="2"/>
  <c r="N53" i="2"/>
  <c r="H53" i="2"/>
  <c r="P52" i="2"/>
  <c r="R52" i="2" s="1"/>
  <c r="K52" i="2"/>
  <c r="N52" i="2"/>
  <c r="H52" i="2"/>
  <c r="P51" i="2"/>
  <c r="R51" i="2" s="1"/>
  <c r="K51" i="2"/>
  <c r="N51" i="2"/>
  <c r="H51" i="2"/>
  <c r="P50" i="2"/>
  <c r="R50" i="2" s="1"/>
  <c r="K50" i="2"/>
  <c r="N50" i="2"/>
  <c r="H50" i="2"/>
  <c r="P49" i="2"/>
  <c r="R49" i="2" s="1"/>
  <c r="K49" i="2"/>
  <c r="N49" i="2"/>
  <c r="H49" i="2"/>
  <c r="P48" i="2"/>
  <c r="R48" i="2" s="1"/>
  <c r="K48" i="2"/>
  <c r="N48" i="2"/>
  <c r="H48" i="2"/>
  <c r="P47" i="2"/>
  <c r="R47" i="2" s="1"/>
  <c r="K47" i="2"/>
  <c r="N47" i="2"/>
  <c r="H47" i="2"/>
  <c r="P46" i="2"/>
  <c r="R46" i="2" s="1"/>
  <c r="K46" i="2"/>
  <c r="N46" i="2"/>
  <c r="H46" i="2"/>
  <c r="P45" i="2"/>
  <c r="R45" i="2" s="1"/>
  <c r="K45" i="2"/>
  <c r="N45" i="2"/>
  <c r="H45" i="2"/>
  <c r="P44" i="2"/>
  <c r="R44" i="2" s="1"/>
  <c r="K44" i="2"/>
  <c r="N44" i="2"/>
  <c r="H44" i="2"/>
  <c r="P43" i="2"/>
  <c r="R43" i="2" s="1"/>
  <c r="K43" i="2"/>
  <c r="N43" i="2"/>
  <c r="H43" i="2"/>
  <c r="P42" i="2"/>
  <c r="R42" i="2" s="1"/>
  <c r="K42" i="2"/>
  <c r="N42" i="2"/>
  <c r="H42" i="2"/>
  <c r="P41" i="2"/>
  <c r="R41" i="2" s="1"/>
  <c r="K41" i="2"/>
  <c r="N41" i="2"/>
  <c r="H41" i="2"/>
  <c r="P40" i="2"/>
  <c r="R40" i="2" s="1"/>
  <c r="K40" i="2"/>
  <c r="N40" i="2"/>
  <c r="H40" i="2"/>
  <c r="P39" i="2"/>
  <c r="R39" i="2" s="1"/>
  <c r="K39" i="2"/>
  <c r="N39" i="2"/>
  <c r="H39" i="2"/>
  <c r="P38" i="2"/>
  <c r="R38" i="2" s="1"/>
  <c r="K38" i="2"/>
  <c r="N38" i="2"/>
  <c r="H38" i="2"/>
  <c r="P37" i="2"/>
  <c r="R37" i="2" s="1"/>
  <c r="K37" i="2"/>
  <c r="H37" i="2"/>
  <c r="P36" i="2"/>
  <c r="R36" i="2" s="1"/>
  <c r="K36" i="2"/>
  <c r="H36" i="2"/>
  <c r="P35" i="2"/>
  <c r="R35" i="2" s="1"/>
  <c r="K35" i="2"/>
  <c r="H35" i="2"/>
  <c r="P34" i="2"/>
  <c r="R34" i="2" s="1"/>
  <c r="K34" i="2"/>
  <c r="H34" i="2"/>
  <c r="P33" i="2"/>
  <c r="R33" i="2" s="1"/>
  <c r="K33" i="2"/>
  <c r="H33" i="2"/>
  <c r="P32" i="2"/>
  <c r="R32" i="2" s="1"/>
  <c r="K32" i="2"/>
  <c r="H32" i="2"/>
  <c r="P31" i="2"/>
  <c r="R31" i="2" s="1"/>
  <c r="K31" i="2"/>
  <c r="H31" i="2"/>
  <c r="K30" i="2"/>
  <c r="H30" i="2"/>
  <c r="K24" i="2"/>
  <c r="H24" i="2"/>
  <c r="H12" i="2"/>
  <c r="H13" i="2"/>
  <c r="H10" i="2"/>
  <c r="H9" i="2"/>
  <c r="H8" i="2"/>
  <c r="H29" i="2"/>
  <c r="H23" i="2"/>
  <c r="H21" i="2"/>
  <c r="H28" i="2"/>
  <c r="H20" i="2"/>
  <c r="H18" i="2"/>
  <c r="H17" i="2"/>
  <c r="H16" i="2"/>
  <c r="K26" i="2"/>
  <c r="N26" i="2"/>
  <c r="H26" i="2"/>
  <c r="K25" i="2"/>
  <c r="N25" i="2"/>
  <c r="H25" i="2"/>
  <c r="K15" i="2"/>
  <c r="N15" i="2"/>
  <c r="H15" i="2"/>
  <c r="H14" i="2"/>
  <c r="N10" i="4" l="1"/>
  <c r="N14" i="4"/>
  <c r="N18" i="4"/>
  <c r="N22" i="4"/>
  <c r="N26" i="4"/>
  <c r="N30" i="4"/>
  <c r="N34" i="4"/>
  <c r="N38" i="4"/>
  <c r="N42" i="4"/>
  <c r="N46" i="4"/>
  <c r="N50" i="4"/>
  <c r="N54" i="4"/>
  <c r="N58" i="4"/>
  <c r="N62" i="4"/>
  <c r="N66" i="4"/>
  <c r="N70" i="4"/>
  <c r="N74" i="4"/>
  <c r="N78" i="4"/>
  <c r="N82" i="4"/>
  <c r="N86" i="4"/>
  <c r="M20" i="4"/>
  <c r="M24" i="4"/>
  <c r="M28" i="4"/>
  <c r="M32" i="4"/>
  <c r="M36" i="4"/>
  <c r="M40" i="4"/>
  <c r="M44" i="4"/>
  <c r="M48" i="4"/>
  <c r="M52" i="4"/>
  <c r="M56" i="4"/>
  <c r="M60" i="4"/>
  <c r="M64" i="4"/>
  <c r="M68" i="4"/>
  <c r="M72" i="4"/>
  <c r="M76" i="4"/>
  <c r="M80" i="4"/>
  <c r="M84" i="4"/>
  <c r="N8" i="4"/>
  <c r="M12" i="4"/>
  <c r="M16" i="4"/>
  <c r="N11" i="4"/>
  <c r="N16" i="4"/>
  <c r="N21" i="4"/>
  <c r="N27" i="4"/>
  <c r="N32" i="4"/>
  <c r="N37" i="4"/>
  <c r="N43" i="4"/>
  <c r="N48" i="4"/>
  <c r="P48" i="4" s="1"/>
  <c r="N53" i="4"/>
  <c r="N59" i="4"/>
  <c r="N64" i="4"/>
  <c r="N69" i="4"/>
  <c r="N75" i="4"/>
  <c r="N80" i="4"/>
  <c r="N85" i="4"/>
  <c r="M21" i="4"/>
  <c r="M26" i="4"/>
  <c r="M31" i="4"/>
  <c r="M37" i="4"/>
  <c r="M42" i="4"/>
  <c r="M47" i="4"/>
  <c r="M53" i="4"/>
  <c r="M58" i="4"/>
  <c r="M63" i="4"/>
  <c r="M69" i="4"/>
  <c r="M74" i="4"/>
  <c r="M79" i="4"/>
  <c r="M85" i="4"/>
  <c r="M10" i="4"/>
  <c r="M15" i="4"/>
  <c r="N12" i="4"/>
  <c r="P12" i="4" s="1"/>
  <c r="Q12" i="4" s="1"/>
  <c r="N17" i="4"/>
  <c r="N23" i="4"/>
  <c r="N28" i="4"/>
  <c r="N33" i="4"/>
  <c r="N39" i="4"/>
  <c r="N44" i="4"/>
  <c r="N49" i="4"/>
  <c r="N55" i="4"/>
  <c r="N60" i="4"/>
  <c r="N65" i="4"/>
  <c r="N71" i="4"/>
  <c r="N76" i="4"/>
  <c r="P76" i="4" s="1"/>
  <c r="N81" i="4"/>
  <c r="M17" i="4"/>
  <c r="M22" i="4"/>
  <c r="M27" i="4"/>
  <c r="M33" i="4"/>
  <c r="M38" i="4"/>
  <c r="M43" i="4"/>
  <c r="M49" i="4"/>
  <c r="M54" i="4"/>
  <c r="M59" i="4"/>
  <c r="M65" i="4"/>
  <c r="M70" i="4"/>
  <c r="M75" i="4"/>
  <c r="M81" i="4"/>
  <c r="M86" i="4"/>
  <c r="M11" i="4"/>
  <c r="M8" i="4"/>
  <c r="N13" i="4"/>
  <c r="N19" i="4"/>
  <c r="N24" i="4"/>
  <c r="N29" i="4"/>
  <c r="N15" i="4"/>
  <c r="N35" i="4"/>
  <c r="N45" i="4"/>
  <c r="N56" i="4"/>
  <c r="N67" i="4"/>
  <c r="N77" i="4"/>
  <c r="M18" i="4"/>
  <c r="M29" i="4"/>
  <c r="M39" i="4"/>
  <c r="M50" i="4"/>
  <c r="M61" i="4"/>
  <c r="M71" i="4"/>
  <c r="M82" i="4"/>
  <c r="M13" i="4"/>
  <c r="N20" i="4"/>
  <c r="P20" i="4" s="1"/>
  <c r="N36" i="4"/>
  <c r="P36" i="4" s="1"/>
  <c r="N47" i="4"/>
  <c r="P47" i="4" s="1"/>
  <c r="N57" i="4"/>
  <c r="N68" i="4"/>
  <c r="P68" i="4" s="1"/>
  <c r="N79" i="4"/>
  <c r="M19" i="4"/>
  <c r="M30" i="4"/>
  <c r="M41" i="4"/>
  <c r="M51" i="4"/>
  <c r="M62" i="4"/>
  <c r="M73" i="4"/>
  <c r="M83" i="4"/>
  <c r="M14" i="4"/>
  <c r="N25" i="4"/>
  <c r="N40" i="4"/>
  <c r="P40" i="4" s="1"/>
  <c r="N51" i="4"/>
  <c r="N61" i="4"/>
  <c r="N72" i="4"/>
  <c r="N83" i="4"/>
  <c r="M23" i="4"/>
  <c r="M34" i="4"/>
  <c r="M45" i="4"/>
  <c r="M55" i="4"/>
  <c r="M66" i="4"/>
  <c r="M77" i="4"/>
  <c r="N9" i="4"/>
  <c r="N31" i="4"/>
  <c r="P31" i="4" s="1"/>
  <c r="N41" i="4"/>
  <c r="P41" i="4" s="1"/>
  <c r="N52" i="4"/>
  <c r="P52" i="4" s="1"/>
  <c r="N63" i="4"/>
  <c r="N73" i="4"/>
  <c r="P73" i="4" s="1"/>
  <c r="N84" i="4"/>
  <c r="P84" i="4" s="1"/>
  <c r="M25" i="4"/>
  <c r="M35" i="4"/>
  <c r="M46" i="4"/>
  <c r="M57" i="4"/>
  <c r="M67" i="4"/>
  <c r="M78" i="4"/>
  <c r="M9" i="4"/>
  <c r="P11" i="2"/>
  <c r="G87" i="4"/>
  <c r="K155" i="2"/>
  <c r="J87" i="4"/>
  <c r="P8" i="4" l="1"/>
  <c r="P56" i="4"/>
  <c r="Q56" i="4" s="1"/>
  <c r="P79" i="4"/>
  <c r="Q79" i="4" s="1"/>
  <c r="P24" i="4"/>
  <c r="Q24" i="4" s="1"/>
  <c r="P55" i="4"/>
  <c r="Q55" i="4" s="1"/>
  <c r="P43" i="4"/>
  <c r="Q43" i="4" s="1"/>
  <c r="P50" i="4"/>
  <c r="Q50" i="4" s="1"/>
  <c r="P12" i="2"/>
  <c r="T12" i="2" s="1"/>
  <c r="Q12" i="2"/>
  <c r="P23" i="2"/>
  <c r="T23" i="2" s="1"/>
  <c r="Q23" i="2"/>
  <c r="P16" i="2"/>
  <c r="Q16" i="2"/>
  <c r="P30" i="2"/>
  <c r="T30" i="2" s="1"/>
  <c r="Q30" i="2"/>
  <c r="Q11" i="2"/>
  <c r="P13" i="2"/>
  <c r="T13" i="2" s="1"/>
  <c r="Q13" i="2"/>
  <c r="P18" i="2"/>
  <c r="Q18" i="2"/>
  <c r="Q9" i="2"/>
  <c r="P19" i="2"/>
  <c r="Q19" i="2"/>
  <c r="P29" i="2"/>
  <c r="T29" i="2" s="1"/>
  <c r="Q29" i="2"/>
  <c r="P28" i="2"/>
  <c r="T28" i="2" s="1"/>
  <c r="Q28" i="2"/>
  <c r="P24" i="2"/>
  <c r="T24" i="2" s="1"/>
  <c r="Q24" i="2"/>
  <c r="P14" i="2"/>
  <c r="T14" i="2" s="1"/>
  <c r="Q14" i="2"/>
  <c r="P25" i="2"/>
  <c r="T25" i="2" s="1"/>
  <c r="Q25" i="2"/>
  <c r="P27" i="2"/>
  <c r="Q27" i="2"/>
  <c r="P21" i="2"/>
  <c r="T21" i="2" s="1"/>
  <c r="Q21" i="2"/>
  <c r="Q8" i="2"/>
  <c r="P20" i="2"/>
  <c r="Q20" i="2"/>
  <c r="P26" i="2"/>
  <c r="Q26" i="2"/>
  <c r="P10" i="2"/>
  <c r="Q10" i="2"/>
  <c r="P15" i="2"/>
  <c r="Q15" i="2"/>
  <c r="P17" i="2"/>
  <c r="Q17" i="2"/>
  <c r="P22" i="2"/>
  <c r="T22" i="2" s="1"/>
  <c r="Q22" i="2"/>
  <c r="P45" i="4"/>
  <c r="Q45" i="4" s="1"/>
  <c r="P82" i="4"/>
  <c r="Q82" i="4" s="1"/>
  <c r="P35" i="4"/>
  <c r="Q35" i="4" s="1"/>
  <c r="P19" i="4"/>
  <c r="Q19" i="4" s="1"/>
  <c r="P59" i="4"/>
  <c r="Q59" i="4" s="1"/>
  <c r="P78" i="4"/>
  <c r="Q78" i="4" s="1"/>
  <c r="P62" i="4"/>
  <c r="Q62" i="4" s="1"/>
  <c r="P61" i="4"/>
  <c r="Q61" i="4" s="1"/>
  <c r="P81" i="4"/>
  <c r="Q81" i="4" s="1"/>
  <c r="P60" i="4"/>
  <c r="Q60" i="4" s="1"/>
  <c r="P39" i="4"/>
  <c r="Q39" i="4" s="1"/>
  <c r="P17" i="4"/>
  <c r="Q17" i="4" s="1"/>
  <c r="P69" i="4"/>
  <c r="Q69" i="4" s="1"/>
  <c r="P27" i="4"/>
  <c r="Q27" i="4" s="1"/>
  <c r="P86" i="4"/>
  <c r="Q86" i="4" s="1"/>
  <c r="P70" i="4"/>
  <c r="Q70" i="4" s="1"/>
  <c r="P38" i="4"/>
  <c r="Q38" i="4" s="1"/>
  <c r="P22" i="4"/>
  <c r="Q22" i="4" s="1"/>
  <c r="P29" i="4"/>
  <c r="Q29" i="4" s="1"/>
  <c r="P54" i="4"/>
  <c r="Q54" i="4" s="1"/>
  <c r="P51" i="4"/>
  <c r="Q51" i="4" s="1"/>
  <c r="P33" i="4"/>
  <c r="Q33" i="4" s="1"/>
  <c r="P85" i="4"/>
  <c r="Q85" i="4" s="1"/>
  <c r="P64" i="4"/>
  <c r="Q64" i="4" s="1"/>
  <c r="P21" i="4"/>
  <c r="Q21" i="4" s="1"/>
  <c r="P66" i="4"/>
  <c r="Q66" i="4" s="1"/>
  <c r="P34" i="4"/>
  <c r="Q34" i="4" s="1"/>
  <c r="P18" i="4"/>
  <c r="Q18" i="4" s="1"/>
  <c r="P83" i="4"/>
  <c r="Q83" i="4" s="1"/>
  <c r="P57" i="4"/>
  <c r="Q57" i="4" s="1"/>
  <c r="P77" i="4"/>
  <c r="Q77" i="4" s="1"/>
  <c r="P71" i="4"/>
  <c r="Q71" i="4" s="1"/>
  <c r="P49" i="4"/>
  <c r="Q49" i="4" s="1"/>
  <c r="P28" i="4"/>
  <c r="Q28" i="4" s="1"/>
  <c r="P80" i="4"/>
  <c r="Q80" i="4" s="1"/>
  <c r="P37" i="4"/>
  <c r="Q37" i="4" s="1"/>
  <c r="P16" i="4"/>
  <c r="Q16" i="4" s="1"/>
  <c r="P46" i="4"/>
  <c r="Q46" i="4" s="1"/>
  <c r="P30" i="4"/>
  <c r="Q30" i="4" s="1"/>
  <c r="P14" i="4"/>
  <c r="Q14" i="4" s="1"/>
  <c r="P63" i="4"/>
  <c r="Q63" i="4" s="1"/>
  <c r="P9" i="4"/>
  <c r="Q9" i="4" s="1"/>
  <c r="P72" i="4"/>
  <c r="Q72" i="4" s="1"/>
  <c r="P25" i="4"/>
  <c r="Q25" i="4" s="1"/>
  <c r="P67" i="4"/>
  <c r="Q67" i="4" s="1"/>
  <c r="P15" i="4"/>
  <c r="Q15" i="4" s="1"/>
  <c r="P13" i="4"/>
  <c r="Q13" i="4" s="1"/>
  <c r="P65" i="4"/>
  <c r="Q65" i="4" s="1"/>
  <c r="P44" i="4"/>
  <c r="Q44" i="4" s="1"/>
  <c r="P23" i="4"/>
  <c r="Q23" i="4" s="1"/>
  <c r="P75" i="4"/>
  <c r="Q75" i="4" s="1"/>
  <c r="P53" i="4"/>
  <c r="Q53" i="4" s="1"/>
  <c r="P32" i="4"/>
  <c r="Q32" i="4" s="1"/>
  <c r="P11" i="4"/>
  <c r="Q11" i="4" s="1"/>
  <c r="P74" i="4"/>
  <c r="Q74" i="4" s="1"/>
  <c r="P58" i="4"/>
  <c r="Q58" i="4" s="1"/>
  <c r="P42" i="4"/>
  <c r="Q42" i="4" s="1"/>
  <c r="P26" i="4"/>
  <c r="Q26" i="4" s="1"/>
  <c r="P10" i="4"/>
  <c r="Q10" i="4" s="1"/>
  <c r="Q47" i="4"/>
  <c r="Q84" i="4"/>
  <c r="Q76" i="4"/>
  <c r="Q20" i="4"/>
  <c r="M87" i="4"/>
  <c r="N87" i="4"/>
  <c r="Q68" i="4"/>
  <c r="Q48" i="4"/>
  <c r="Q73" i="4"/>
  <c r="Q31" i="4"/>
  <c r="Q36" i="4"/>
  <c r="Q52" i="4"/>
  <c r="Q41" i="4"/>
  <c r="Q40" i="4"/>
  <c r="T16" i="2" l="1"/>
  <c r="T18" i="2"/>
  <c r="T26" i="2"/>
  <c r="R14" i="2"/>
  <c r="R17" i="2"/>
  <c r="R21" i="2"/>
  <c r="R9" i="2"/>
  <c r="R13" i="2"/>
  <c r="R30" i="2"/>
  <c r="R10" i="2"/>
  <c r="R20" i="2"/>
  <c r="R25" i="2"/>
  <c r="R24" i="2"/>
  <c r="R29" i="2"/>
  <c r="R23" i="2"/>
  <c r="R22" i="2"/>
  <c r="R15" i="2"/>
  <c r="R26" i="2"/>
  <c r="R8" i="2"/>
  <c r="R27" i="2"/>
  <c r="Q155" i="2"/>
  <c r="R28" i="2"/>
  <c r="R19" i="2"/>
  <c r="R18" i="2"/>
  <c r="R12" i="2"/>
  <c r="R11" i="2"/>
  <c r="R16" i="2"/>
  <c r="P87" i="4"/>
  <c r="Q87" i="4" s="1"/>
  <c r="Q8" i="4"/>
  <c r="P155" i="2"/>
  <c r="T10" i="2" l="1"/>
  <c r="T155" i="2" s="1"/>
  <c r="S155" i="2"/>
  <c r="S157" i="2" s="1"/>
  <c r="R155"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Yanyan Fan</author>
  </authors>
  <commentList>
    <comment ref="S6" authorId="0" shapeId="0" xr:uid="{00000000-0006-0000-0100-000001000000}">
      <text>
        <r>
          <rPr>
            <b/>
            <sz val="9"/>
            <color indexed="81"/>
            <rFont val="Tahoma"/>
            <family val="2"/>
          </rPr>
          <t>From FIS Payroll Distribution Report, under " Total Amount of Sal / Ben". Take salary portion only.</t>
        </r>
      </text>
    </comment>
    <comment ref="T6" authorId="0" shapeId="0" xr:uid="{00000000-0006-0000-0100-000002000000}">
      <text>
        <r>
          <rPr>
            <b/>
            <sz val="9"/>
            <color indexed="81"/>
            <rFont val="Tahoma"/>
            <family val="2"/>
          </rPr>
          <t xml:space="preserve">= (Column S - Column P) </t>
        </r>
      </text>
    </comment>
    <comment ref="S156" authorId="0" shapeId="0" xr:uid="{00000000-0006-0000-0100-000003000000}">
      <text>
        <r>
          <rPr>
            <b/>
            <sz val="9"/>
            <color indexed="81"/>
            <rFont val="Tahoma"/>
            <family val="2"/>
          </rPr>
          <t>Yanyan Fan:</t>
        </r>
        <r>
          <rPr>
            <sz val="9"/>
            <color indexed="81"/>
            <rFont val="Tahoma"/>
            <family val="2"/>
          </rPr>
          <t xml:space="preserve">
TA total salary (including reserves) GLs summary excluded Benefit GLs. on monthly payroll distribution report.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Yanyan Fan</author>
  </authors>
  <commentList>
    <comment ref="Q6" authorId="0" shapeId="0" xr:uid="{00000000-0006-0000-0200-000001000000}">
      <text>
        <r>
          <rPr>
            <sz val="9"/>
            <color indexed="81"/>
            <rFont val="Tahoma"/>
            <family val="2"/>
          </rPr>
          <t xml:space="preserve">
=Column L - Column O</t>
        </r>
      </text>
    </comment>
  </commentList>
</comments>
</file>

<file path=xl/sharedStrings.xml><?xml version="1.0" encoding="utf-8"?>
<sst xmlns="http://schemas.openxmlformats.org/spreadsheetml/2006/main" count="333" uniqueCount="201">
  <si>
    <t>Course</t>
  </si>
  <si>
    <t>Course Name</t>
  </si>
  <si>
    <t>Attrition</t>
  </si>
  <si>
    <t>Personnel #</t>
  </si>
  <si>
    <t>Last Name</t>
  </si>
  <si>
    <t>First Name</t>
  </si>
  <si>
    <t>Unit</t>
  </si>
  <si>
    <t>Pay Rate Type</t>
  </si>
  <si>
    <t>Course Code</t>
  </si>
  <si>
    <t>Term</t>
  </si>
  <si>
    <t>Variance</t>
  </si>
  <si>
    <t>Notes</t>
  </si>
  <si>
    <t xml:space="preserve"> </t>
  </si>
  <si>
    <t>Diff is due to the status change (both study-work and employee now), the student did not get paid twice and our fund center did not get charged twice</t>
  </si>
  <si>
    <t>Aug Retro payment</t>
  </si>
  <si>
    <t>Sept Retro payment</t>
  </si>
  <si>
    <t xml:space="preserve">  </t>
  </si>
  <si>
    <t>Contract Period</t>
  </si>
  <si>
    <t>Course Code with Term</t>
  </si>
  <si>
    <t>Course Code With Term</t>
  </si>
  <si>
    <t>Payroll Distribution Report</t>
  </si>
  <si>
    <t>Difference</t>
  </si>
  <si>
    <t>TA's Last Name</t>
  </si>
  <si>
    <t>TA's First Name</t>
  </si>
  <si>
    <t xml:space="preserve">Number of  Month </t>
  </si>
  <si>
    <t>Hourly Rate (Include 4% Vacation)</t>
  </si>
  <si>
    <t>Total TA cost ($)</t>
  </si>
  <si>
    <t>Field Number</t>
  </si>
  <si>
    <t>Field Name</t>
  </si>
  <si>
    <t>Step Description</t>
  </si>
  <si>
    <t>TA's HRIS Personnel number</t>
  </si>
  <si>
    <t>Enter the course code (i.e., CSC101H) for each course</t>
  </si>
  <si>
    <t>Enter pay rate type for the TA (i.e., SGS I, UG, Invigilation -SS, etc.)</t>
  </si>
  <si>
    <t>A-1:</t>
  </si>
  <si>
    <t>A-2.</t>
  </si>
  <si>
    <t>Total Budget Hours</t>
  </si>
  <si>
    <t>Enrolment</t>
  </si>
  <si>
    <t xml:space="preserve">Current YTD </t>
  </si>
  <si>
    <t>Enrolment with Attrition</t>
  </si>
  <si>
    <t xml:space="preserve"> Enrolment</t>
  </si>
  <si>
    <t>suggested order of completion;</t>
  </si>
  <si>
    <t>TA Ratio</t>
  </si>
  <si>
    <t>TA ratio</t>
  </si>
  <si>
    <t xml:space="preserve">TA Base Budget Hours </t>
  </si>
  <si>
    <t># of months</t>
  </si>
  <si>
    <t xml:space="preserve">Forecast / Estimated TA Hours </t>
  </si>
  <si>
    <t>Actual TA hours Submitted to payroll</t>
  </si>
  <si>
    <t>Actual Pay</t>
  </si>
  <si>
    <t>Forecast Pay</t>
  </si>
  <si>
    <t>Input the explanation of Variance or other notes.</t>
  </si>
  <si>
    <t>Forecast/ Estimated TA hours</t>
  </si>
  <si>
    <t>Total Fiscal YTD TA Hours</t>
  </si>
  <si>
    <t>Enter the TA's hourly rate according to the TA's Pay rate type including 4% vacation pay.</t>
  </si>
  <si>
    <t>There are two (2) worksheets contained in this file that are to be completed.</t>
  </si>
  <si>
    <t>Input the name or title of the course</t>
  </si>
  <si>
    <t>Current YTD Enrolment with Attrition rate</t>
  </si>
  <si>
    <t>TA Base Budget</t>
  </si>
  <si>
    <t>Forecast / Estimated TA Hours</t>
  </si>
  <si>
    <t>Previous Year Enrolment with Attrition rate</t>
  </si>
  <si>
    <t>Current YTD Enrolment</t>
  </si>
  <si>
    <t>Previous Year Enrolment</t>
  </si>
  <si>
    <t>1) TA Payroll Reconciliation</t>
  </si>
  <si>
    <t xml:space="preserve">1) TA Payroll Reconciliation </t>
  </si>
  <si>
    <t>1) Sample monthly TA Payroll Reconciliation</t>
  </si>
  <si>
    <t xml:space="preserve">Note: It is recommended that this file is prepared each month and a copy of the monthly file is retained as payroll information varies each month. </t>
  </si>
  <si>
    <t>TA Payroll Reconciliation Instructions:</t>
  </si>
  <si>
    <t xml:space="preserve">Input the Unit of CUPE 3902 the TA belongs to </t>
  </si>
  <si>
    <r>
      <t xml:space="preserve">Enter total contract hours issued to the TA for </t>
    </r>
    <r>
      <rPr>
        <b/>
        <u/>
        <sz val="11"/>
        <color theme="1"/>
        <rFont val="Calibri"/>
        <family val="2"/>
        <scheme val="minor"/>
      </rPr>
      <t>each</t>
    </r>
    <r>
      <rPr>
        <sz val="11"/>
        <color theme="1"/>
        <rFont val="Calibri"/>
        <family val="2"/>
        <scheme val="minor"/>
      </rPr>
      <t xml:space="preserve"> course and that have been submitted to payroll for processing.</t>
    </r>
  </si>
  <si>
    <r>
      <t xml:space="preserve">This is to reflect total year to date TA hours including estimated assigned TA hours to the TA for the course. </t>
    </r>
    <r>
      <rPr>
        <b/>
        <u/>
        <sz val="11"/>
        <color theme="1"/>
        <rFont val="Calibri"/>
        <family val="2"/>
        <scheme val="minor"/>
      </rPr>
      <t xml:space="preserve">This is formula driven cell. </t>
    </r>
  </si>
  <si>
    <t>Calculate the total actual pay based on actual TA hours submitted to payroll.( = Field 15x Field 9).</t>
  </si>
  <si>
    <t>Calculate  the total of forecast TA hours cost to be paid based on the forecast/estimated TA hours.( = Field 15x Field 10).</t>
  </si>
  <si>
    <t>Input the term of the course offered in current year (i.e., "F" - Fall, "S" - Spring, "Y" - full year course).</t>
  </si>
  <si>
    <r>
      <t xml:space="preserve">The number of months  for the contract period. This is formula driven cell, please </t>
    </r>
    <r>
      <rPr>
        <b/>
        <u/>
        <sz val="11"/>
        <color theme="1"/>
        <rFont val="Calibri"/>
        <family val="2"/>
        <scheme val="minor"/>
      </rPr>
      <t xml:space="preserve">DO NOT manually enter data. </t>
    </r>
  </si>
  <si>
    <r>
      <t xml:space="preserve">Calculated the enrolment after applied attrition rate, </t>
    </r>
    <r>
      <rPr>
        <b/>
        <u/>
        <sz val="11"/>
        <color theme="1"/>
        <rFont val="Calibri"/>
        <family val="2"/>
        <scheme val="minor"/>
      </rPr>
      <t>please DO NOT manually enter data,</t>
    </r>
    <r>
      <rPr>
        <sz val="11"/>
        <color theme="1"/>
        <rFont val="Calibri"/>
        <family val="2"/>
        <scheme val="minor"/>
      </rPr>
      <t xml:space="preserve"> this is a formula driven cell. </t>
    </r>
  </si>
  <si>
    <t>This is total contract hours issued to the TA for each course and  submitted to payroll for processing. This information could be extracted from TA Payroll Reconciliation sheet.</t>
  </si>
  <si>
    <t xml:space="preserve">Please refer to Sample Reconciliations for reference. </t>
  </si>
  <si>
    <t>Enter the summary of all salary GL amount from  payroll distribution report.(See A-2)</t>
  </si>
  <si>
    <t>This is the difference between the total of  salary based on each individual TAs' compensation (Under Field 19) and the total salary based on GL amount (Field 22) from Payroll distribution Report.</t>
  </si>
  <si>
    <t>2) TA Budget vs. Actual (Forecast)</t>
  </si>
  <si>
    <t>2) Sample monthly TA Budget vs. Actual(Forecast)</t>
  </si>
  <si>
    <t>2) TA Budget vs. Actual(Forecast)</t>
  </si>
  <si>
    <r>
      <t xml:space="preserve">all columns in grey are formula driven, please </t>
    </r>
    <r>
      <rPr>
        <b/>
        <u/>
        <sz val="11"/>
        <rFont val="Calibri"/>
        <family val="2"/>
        <scheme val="minor"/>
      </rPr>
      <t xml:space="preserve">DO NOT enter data manually. </t>
    </r>
  </si>
  <si>
    <t>TA hours  Budgeted vs. Actual/Forecast  - Template</t>
  </si>
  <si>
    <t xml:space="preserve">INSTRUCTIONS </t>
  </si>
  <si>
    <t>Variance    (Actual vs. PRD)</t>
  </si>
  <si>
    <t>Issued TA Hours  (Submitted to payroll)</t>
  </si>
  <si>
    <t>This is estimated TA hours that will be submitted to payroll for each TA for the course (including TA hours for Spring courses and Yearly courses not submitted and entered into payroll yet, any TA hours adjustments for current term courses, etc.).This information could be extracted from TA Payroll Reconciliation sheet.</t>
  </si>
  <si>
    <t>Input the TA base budget for each course from TA detailed base budget if there is one.</t>
  </si>
  <si>
    <r>
      <t>Calculates the current enrolment after the attrition rate is applied,</t>
    </r>
    <r>
      <rPr>
        <b/>
        <u/>
        <sz val="11"/>
        <color theme="1"/>
        <rFont val="Calibri"/>
        <family val="2"/>
        <scheme val="minor"/>
      </rPr>
      <t xml:space="preserve"> please DO NOT manually enter data,</t>
    </r>
    <r>
      <rPr>
        <b/>
        <sz val="11"/>
        <color theme="1"/>
        <rFont val="Calibri"/>
        <family val="2"/>
        <scheme val="minor"/>
      </rPr>
      <t xml:space="preserve"> </t>
    </r>
    <r>
      <rPr>
        <sz val="11"/>
        <color theme="1"/>
        <rFont val="Calibri"/>
        <family val="2"/>
        <scheme val="minor"/>
      </rPr>
      <t xml:space="preserve">this is a formula driven cell. </t>
    </r>
  </si>
  <si>
    <t>Net Rate</t>
  </si>
  <si>
    <t>Vac</t>
  </si>
  <si>
    <t>Rate per hour</t>
  </si>
  <si>
    <t>Teaching Assistant Rates</t>
  </si>
  <si>
    <t>CUPE 3902 Unit 1&amp; 3 Rates</t>
  </si>
  <si>
    <t>Casual Rates per current Collective Agreements</t>
  </si>
  <si>
    <t>Start Dates</t>
  </si>
  <si>
    <t>End Dates</t>
  </si>
  <si>
    <t>UG</t>
  </si>
  <si>
    <t>SGS I</t>
  </si>
  <si>
    <t>SGS II</t>
  </si>
  <si>
    <t>ABC108</t>
  </si>
  <si>
    <t>F</t>
  </si>
  <si>
    <t>S</t>
  </si>
  <si>
    <t>Y</t>
  </si>
  <si>
    <t>Start Date
( mm/dd/yyyy)</t>
  </si>
  <si>
    <t>End Date
( mm/dd/yyyy)</t>
  </si>
  <si>
    <t xml:space="preserve">CFC #: </t>
  </si>
  <si>
    <t>CFC Name:</t>
  </si>
  <si>
    <t>Variance       (Actual vs. PRD)</t>
  </si>
  <si>
    <t xml:space="preserve">Total TA cost based on TA contract actual issued vs. Total Amount of Sal/Ben on Payroll Distribution Amount. </t>
  </si>
  <si>
    <t xml:space="preserve"> Start Date</t>
  </si>
  <si>
    <t>End Date</t>
  </si>
  <si>
    <r>
      <t>Total TA cost for each TA's contract for  each course. It also includes the TA hours forecasted/estimated but haven't been submitted to payroll as well. This cell is formula driven,</t>
    </r>
    <r>
      <rPr>
        <b/>
        <u/>
        <sz val="11"/>
        <color theme="1"/>
        <rFont val="Calibri"/>
        <family val="2"/>
        <scheme val="minor"/>
      </rPr>
      <t xml:space="preserve"> please DO NOT enter information manually.</t>
    </r>
  </si>
  <si>
    <t>Input the amount under "Total Amount of Sal/Ben" on Payroll distribution report in FIS, including any payroll reserved amounts.        (See A-1)</t>
  </si>
  <si>
    <t>Input current year's attrition rate. In order to be more practical, it's recommended that the previous year's attrition rate is applied for current year enrolment at the beginning of the term, and update it based on the current year enrolment in February. (Using the same method to calculate attrition rate as it is calculated for Previous Year's " Attrition Rate" in Field 6.)</t>
  </si>
  <si>
    <t>Enter the course code (i.e., ABC101H) for each course</t>
  </si>
  <si>
    <t>Input current year's enrolment (Input current month of current year enrolment until the month of February).</t>
  </si>
  <si>
    <t>Input the current existing TA ratio for each course.</t>
  </si>
  <si>
    <t xml:space="preserve">Current Year  Attrition </t>
  </si>
  <si>
    <t xml:space="preserve">Previous Year Attrition  </t>
  </si>
  <si>
    <t>Oornilen</t>
  </si>
  <si>
    <t>Eman</t>
  </si>
  <si>
    <t>Boalya</t>
  </si>
  <si>
    <t>Alex</t>
  </si>
  <si>
    <t>Ahmed</t>
  </si>
  <si>
    <t>Christopher</t>
  </si>
  <si>
    <t>Ghosh</t>
  </si>
  <si>
    <t>Belal</t>
  </si>
  <si>
    <t>Ebuelna</t>
  </si>
  <si>
    <t>Catherin</t>
  </si>
  <si>
    <t>Chu</t>
  </si>
  <si>
    <t>Zovic</t>
  </si>
  <si>
    <t xml:space="preserve">Farsh </t>
  </si>
  <si>
    <t>Natalie</t>
  </si>
  <si>
    <t>Crendall</t>
  </si>
  <si>
    <t>Aisha</t>
  </si>
  <si>
    <t>Nikki</t>
  </si>
  <si>
    <t>Burton</t>
  </si>
  <si>
    <t>Julia</t>
  </si>
  <si>
    <t>Ramy</t>
  </si>
  <si>
    <t>Cayroln</t>
  </si>
  <si>
    <t>Ali</t>
  </si>
  <si>
    <t>Justin</t>
  </si>
  <si>
    <t>Baleci</t>
  </si>
  <si>
    <t>Azma</t>
  </si>
  <si>
    <t>Zehra</t>
  </si>
  <si>
    <t>Aleksandr</t>
  </si>
  <si>
    <t>Zhang</t>
  </si>
  <si>
    <t>Adislav</t>
  </si>
  <si>
    <t>Ming</t>
  </si>
  <si>
    <t>Zang</t>
  </si>
  <si>
    <t>ABC236</t>
  </si>
  <si>
    <t>ABC258</t>
  </si>
  <si>
    <t>HAB135</t>
  </si>
  <si>
    <t>HAB236</t>
  </si>
  <si>
    <t>ABC263</t>
  </si>
  <si>
    <t>HAB137</t>
  </si>
  <si>
    <t>ABC148</t>
  </si>
  <si>
    <t>ABC207</t>
  </si>
  <si>
    <t>SIA</t>
  </si>
  <si>
    <t>Rounding</t>
  </si>
  <si>
    <t xml:space="preserve">Intro to Prog            </t>
  </si>
  <si>
    <t xml:space="preserve">ABC Design               </t>
  </si>
  <si>
    <t xml:space="preserve">Intro Theory     </t>
  </si>
  <si>
    <t xml:space="preserve">Intro ABC Modelling                   </t>
  </si>
  <si>
    <t xml:space="preserve">Beginning of  ABC                 </t>
  </si>
  <si>
    <t xml:space="preserve">Intro to Engineering         </t>
  </si>
  <si>
    <t xml:space="preserve">Soft Tools &amp; Sys Prog         </t>
  </si>
  <si>
    <t xml:space="preserve">Data Organization         </t>
  </si>
  <si>
    <t xml:space="preserve">Data Struct Analys            </t>
  </si>
  <si>
    <t>CFC 123</t>
  </si>
  <si>
    <t>ABCDEF</t>
  </si>
  <si>
    <t xml:space="preserve">Total Fiscal YTD TA Hours Issued </t>
  </si>
  <si>
    <t>Issued TA hours Submitted to payroll</t>
  </si>
  <si>
    <t>Salary Include Vacation (1+4%)</t>
  </si>
  <si>
    <t xml:space="preserve">Total Amount of Salary/Benefit   (PRD)              </t>
  </si>
  <si>
    <t xml:space="preserve">Actual Pay </t>
  </si>
  <si>
    <t>Total TA cost</t>
  </si>
  <si>
    <t xml:space="preserve">Additional TA hours for  Writing Initiatives </t>
  </si>
  <si>
    <t>Total Fiscal Year to date TA hours (excluding TA hours for Writing Initiatives )</t>
  </si>
  <si>
    <t>Input estimated TA hours that have been issued to the TAs for the course for the remainder of the year (including TA hours for Spring courses and yearly courses not submitted and entered into payroll, any TA hours adjustment for current courses, etc.).</t>
  </si>
  <si>
    <t>Previous Year "Attrition Rate"</t>
  </si>
  <si>
    <r>
      <t>This is to reflect total year to date TA hours assigned to the course which includes forecast (estimated) TA hours as well. This total number of TA hours is excluded Writing Initiatives' TA hours because this spreadsheet is for monitoring TA base budget vs Actual and Forecast only. Writing Initiatives' TA hours is funded for different purpose and they are funded on OTO base. This is formula driven cell,</t>
    </r>
    <r>
      <rPr>
        <b/>
        <sz val="11"/>
        <color theme="1"/>
        <rFont val="Calibri"/>
        <family val="2"/>
        <scheme val="minor"/>
      </rPr>
      <t xml:space="preserve"> please DO NOT manually enter data. </t>
    </r>
  </si>
  <si>
    <t>This is to reflect the TA hours variance (=TA base budgeted hours - Total Fiscal YTD TA hours). If the variance is positive, it means the TA hours are more than sufficient, otherwise, they're over spent or need to be topped up if necessary based on detailed analysis.</t>
  </si>
  <si>
    <t>Total Amount of Sal/Ben (PRD)</t>
  </si>
  <si>
    <t>Instruction to complete the TA hours Budget vs. Actual (Forecast) Template based on Original TA hours allocation methodology</t>
  </si>
  <si>
    <t>Note: TA hours are to be recorded based on individual TA for each course (Which means in the order based on Personnel#).</t>
  </si>
  <si>
    <r>
      <t xml:space="preserve">Input the TA contract end month. ( i.e.,  mm/dd/yyyy). </t>
    </r>
    <r>
      <rPr>
        <b/>
        <sz val="9"/>
        <color theme="1"/>
        <rFont val="Calibri"/>
        <family val="2"/>
        <scheme val="minor"/>
      </rPr>
      <t>Notes: For "Y" course in regular Academic year, since the TA rate for Fall term is different from it for Winter/Spring term, please split the "Y" course into two period (fall and Winter/Spring) in order to have appropriate TA rate applied. This is not necessary for Summer courses.</t>
    </r>
  </si>
  <si>
    <t>This is to record all the TA hours for Writing Initiatives assigned to the course.</t>
  </si>
  <si>
    <r>
      <t xml:space="preserve">Input the TA Contract start date. ( i.e., mm/dd/yyyy) </t>
    </r>
    <r>
      <rPr>
        <b/>
        <sz val="9"/>
        <color theme="1"/>
        <rFont val="Calibri"/>
        <family val="2"/>
        <scheme val="minor"/>
      </rPr>
      <t>Notes: For "Y" course in regular Academic year, since the TA rate for Fall term is different from it for Winter/Spring term, please split the "Y" course into two period (fall and Winter/Spring) in order to have appropriate TA rate applied. This is not necessary for Summer courses.</t>
    </r>
  </si>
  <si>
    <r>
      <t xml:space="preserve">Input the prior year's </t>
    </r>
    <r>
      <rPr>
        <b/>
        <sz val="11"/>
        <color theme="1"/>
        <rFont val="Calibri"/>
        <family val="2"/>
        <scheme val="minor"/>
      </rPr>
      <t>February</t>
    </r>
    <r>
      <rPr>
        <sz val="11"/>
        <color theme="1"/>
        <rFont val="Calibri"/>
        <family val="2"/>
        <scheme val="minor"/>
      </rPr>
      <t xml:space="preserve"> enrolment. </t>
    </r>
    <r>
      <rPr>
        <sz val="10"/>
        <color theme="1"/>
        <rFont val="Calibri"/>
        <family val="2"/>
        <scheme val="minor"/>
      </rPr>
      <t xml:space="preserve">This is provided by Financial Officer from Budget Planning &amp; Finance.  Please contact your FO for this.                      </t>
    </r>
  </si>
  <si>
    <r>
      <t xml:space="preserve">Input prior year's attrition rate. ( </t>
    </r>
    <r>
      <rPr>
        <b/>
        <sz val="11"/>
        <color theme="1"/>
        <rFont val="Calibri"/>
        <family val="2"/>
        <scheme val="minor"/>
      </rPr>
      <t>=</t>
    </r>
    <r>
      <rPr>
        <sz val="11"/>
        <color theme="1"/>
        <rFont val="Calibri"/>
        <family val="2"/>
        <scheme val="minor"/>
      </rPr>
      <t xml:space="preserve"> </t>
    </r>
    <r>
      <rPr>
        <b/>
        <sz val="11"/>
        <color theme="1"/>
        <rFont val="Calibri"/>
        <family val="2"/>
        <scheme val="minor"/>
      </rPr>
      <t xml:space="preserve">1- Enrolment of the term / February Enrolment </t>
    </r>
    <r>
      <rPr>
        <sz val="11"/>
        <color theme="1"/>
        <rFont val="Calibri"/>
        <family val="2"/>
        <scheme val="minor"/>
      </rPr>
      <t xml:space="preserve">)  This is provided by Financial Officer from Budget Planning &amp; Finance.  Please contact your FO for this.                                                  </t>
    </r>
  </si>
  <si>
    <t>TA Payroll Reconciliation Template</t>
  </si>
  <si>
    <t>TA Payroll Reconciliation as at:</t>
  </si>
  <si>
    <t xml:space="preserve">Previous Year </t>
  </si>
  <si>
    <t>Use hyperlinks in Cells A18-A19 to quickly move to that section of instructions</t>
  </si>
  <si>
    <r>
      <t xml:space="preserve">The combination of Course Code &amp; the term, with space in between. </t>
    </r>
    <r>
      <rPr>
        <b/>
        <sz val="11"/>
        <color theme="1"/>
        <rFont val="Calibri"/>
        <family val="2"/>
        <scheme val="minor"/>
      </rPr>
      <t xml:space="preserve">DOES NOT NEED manually input data </t>
    </r>
    <r>
      <rPr>
        <sz val="11"/>
        <color theme="1"/>
        <rFont val="Calibri"/>
        <family val="2"/>
        <scheme val="minor"/>
      </rPr>
      <t>, this is a formula driven cell.</t>
    </r>
  </si>
  <si>
    <t>CSC 108</t>
  </si>
  <si>
    <r>
      <rPr>
        <b/>
        <sz val="11"/>
        <color theme="1"/>
        <rFont val="Calibri"/>
        <family val="2"/>
        <scheme val="minor"/>
      </rPr>
      <t xml:space="preserve">Objective: </t>
    </r>
    <r>
      <rPr>
        <sz val="11"/>
        <color theme="1"/>
        <rFont val="Calibri"/>
        <family val="2"/>
        <scheme val="minor"/>
      </rPr>
      <t>This template is designed to aid the department in reconciling TA contracts issued against actual payroll paid to TAs from the department's TA CFC account, in order to identify any payroll errors in a timely manner. This can also help forecast the expenses for contracts that missed payroll deadlines.</t>
    </r>
  </si>
  <si>
    <r>
      <t xml:space="preserve">The combination of Course Code &amp; the term, with space in between. </t>
    </r>
    <r>
      <rPr>
        <b/>
        <u/>
        <sz val="11"/>
        <color theme="1"/>
        <rFont val="Calibri"/>
        <family val="2"/>
        <scheme val="minor"/>
      </rPr>
      <t>DO NOT manually input</t>
    </r>
    <r>
      <rPr>
        <sz val="11"/>
        <color theme="1"/>
        <rFont val="Calibri"/>
        <family val="2"/>
        <scheme val="minor"/>
      </rPr>
      <t>, this is a formula driven cell.</t>
    </r>
  </si>
  <si>
    <r>
      <rPr>
        <b/>
        <sz val="11"/>
        <color theme="1"/>
        <rFont val="Calibri"/>
        <family val="2"/>
        <scheme val="minor"/>
      </rPr>
      <t>Objective:</t>
    </r>
    <r>
      <rPr>
        <sz val="11"/>
        <color theme="1"/>
        <rFont val="Calibri"/>
        <family val="2"/>
        <scheme val="minor"/>
      </rPr>
      <t xml:space="preserve"> This report is to assist Business Officers to monitor their department TA budget by comparing the TA base budget vs. actual and forecasted TA costs.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</si>
</sst>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1" formatCode="_-* #,##0_-;\-* #,##0_-;_-* &quot;-&quot;_-;_-@_-"/>
    <numFmt numFmtId="43" formatCode="_-* #,##0.00_-;\-* #,##0.00_-;_-* &quot;-&quot;??_-;_-@_-"/>
    <numFmt numFmtId="164" formatCode="&quot;$&quot;#,##0.00_);[Red]\(&quot;$&quot;#,##0.00\)"/>
    <numFmt numFmtId="165" formatCode="_(&quot;$&quot;* #,##0.00_);_(&quot;$&quot;* \(#,##0.00\);_(&quot;$&quot;* &quot;-&quot;??_);_(@_)"/>
    <numFmt numFmtId="166" formatCode="_(* #,##0.00_);_(* \(#,##0.00\);_(* &quot;-&quot;??_);_(@_)"/>
    <numFmt numFmtId="167" formatCode="0.0%"/>
    <numFmt numFmtId="168" formatCode="[$-409]mmm\ yyyy;@"/>
    <numFmt numFmtId="169" formatCode="[$$-409]#,##0.00_);[Red]\([$$-409]#,##0.00\)"/>
    <numFmt numFmtId="170" formatCode="0.000"/>
    <numFmt numFmtId="171" formatCode="_-* #,##0_-;\-* #,##0_-;_-* &quot;-&quot;??_-;_-@_-"/>
    <numFmt numFmtId="172" formatCode="#,##0.00_ ;[Red]\-#,##0.00\ "/>
    <numFmt numFmtId="173" formatCode="#,##0_ ;[Red]\(#,##0\)"/>
    <numFmt numFmtId="174" formatCode="[$-409]mmmm\ d\,\ yyyy;@"/>
    <numFmt numFmtId="175" formatCode="m/d/yyyy;@"/>
  </numFmts>
  <fonts count="78">
    <font>
      <sz val="11"/>
      <color theme="1"/>
      <name val="Calibri"/>
      <family val="2"/>
      <scheme val="minor"/>
    </font>
    <font>
      <sz val="11"/>
      <color theme="1"/>
      <name val="Calibri"/>
      <family val="2"/>
      <scheme val="minor"/>
    </font>
    <font>
      <sz val="10"/>
      <name val="Arial"/>
      <family val="2"/>
    </font>
    <font>
      <sz val="8"/>
      <color theme="1"/>
      <name val="Verdana"/>
      <family val="2"/>
    </font>
    <font>
      <sz val="9"/>
      <color indexed="81"/>
      <name val="Tahoma"/>
      <family val="2"/>
    </font>
    <font>
      <b/>
      <sz val="9"/>
      <color indexed="81"/>
      <name val="Tahoma"/>
      <family val="2"/>
    </font>
    <font>
      <sz val="11"/>
      <name val="Times New Roman"/>
      <family val="1"/>
    </font>
    <font>
      <b/>
      <sz val="11"/>
      <name val="Times New Roman"/>
      <family val="1"/>
    </font>
    <font>
      <sz val="11"/>
      <color theme="1"/>
      <name val="Times New Roman"/>
      <family val="1"/>
    </font>
    <font>
      <sz val="11"/>
      <name val="Times New Roman"/>
      <family val="1"/>
    </font>
    <font>
      <b/>
      <sz val="11"/>
      <color theme="1"/>
      <name val="Calibri"/>
      <family val="2"/>
      <scheme val="minor"/>
    </font>
    <font>
      <sz val="12"/>
      <color theme="1"/>
      <name val="Calibri"/>
      <family val="2"/>
      <scheme val="minor"/>
    </font>
    <font>
      <i/>
      <sz val="12"/>
      <color theme="1"/>
      <name val="Calibri"/>
      <family val="2"/>
      <scheme val="minor"/>
    </font>
    <font>
      <b/>
      <sz val="12"/>
      <color theme="1"/>
      <name val="Calibri"/>
      <family val="2"/>
      <scheme val="minor"/>
    </font>
    <font>
      <b/>
      <i/>
      <sz val="12"/>
      <color theme="1"/>
      <name val="Calibri"/>
      <family val="2"/>
      <scheme val="minor"/>
    </font>
    <font>
      <b/>
      <i/>
      <sz val="14"/>
      <color theme="1"/>
      <name val="Calibri"/>
      <family val="2"/>
      <scheme val="minor"/>
    </font>
    <font>
      <b/>
      <sz val="14"/>
      <color theme="1"/>
      <name val="Calibri"/>
      <family val="2"/>
      <scheme val="minor"/>
    </font>
    <font>
      <i/>
      <sz val="14"/>
      <color theme="1"/>
      <name val="Calibri"/>
      <family val="2"/>
      <scheme val="minor"/>
    </font>
    <font>
      <sz val="14"/>
      <color theme="1"/>
      <name val="Calibri"/>
      <family val="2"/>
      <scheme val="minor"/>
    </font>
    <font>
      <i/>
      <u/>
      <sz val="14"/>
      <color theme="1"/>
      <name val="Calibri"/>
      <family val="2"/>
      <scheme val="minor"/>
    </font>
    <font>
      <u/>
      <sz val="11"/>
      <color theme="10"/>
      <name val="Calibri"/>
      <family val="2"/>
      <scheme val="minor"/>
    </font>
    <font>
      <b/>
      <sz val="11"/>
      <color theme="0"/>
      <name val="Calibri"/>
      <family val="2"/>
      <scheme val="minor"/>
    </font>
    <font>
      <sz val="11"/>
      <name val="Calibri"/>
      <family val="2"/>
      <scheme val="minor"/>
    </font>
    <font>
      <b/>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8.5"/>
      <name val="MS Sans Serif"/>
      <family val="2"/>
    </font>
    <font>
      <sz val="10"/>
      <name val="Geneva"/>
    </font>
    <font>
      <sz val="12"/>
      <name val="Arial"/>
      <family val="2"/>
    </font>
    <font>
      <sz val="11"/>
      <color rgb="FFFF0000"/>
      <name val="Times New Roman"/>
      <family val="1"/>
    </font>
    <font>
      <b/>
      <sz val="11"/>
      <color rgb="FFFF0000"/>
      <name val="Times New Roman"/>
      <family val="1"/>
    </font>
    <font>
      <b/>
      <sz val="11"/>
      <name val="Calibri"/>
      <family val="2"/>
      <scheme val="minor"/>
    </font>
    <font>
      <b/>
      <u/>
      <sz val="11"/>
      <color rgb="FF0000FF"/>
      <name val="Calibri"/>
      <family val="2"/>
      <scheme val="minor"/>
    </font>
    <font>
      <sz val="12"/>
      <name val="Calibri"/>
      <family val="2"/>
      <scheme val="minor"/>
    </font>
    <font>
      <b/>
      <sz val="16"/>
      <color theme="1"/>
      <name val="Calibri"/>
      <family val="2"/>
      <scheme val="minor"/>
    </font>
    <font>
      <b/>
      <sz val="18"/>
      <color theme="1"/>
      <name val="Calibri"/>
      <family val="2"/>
      <scheme val="minor"/>
    </font>
    <font>
      <b/>
      <u/>
      <sz val="11"/>
      <color theme="1"/>
      <name val="Calibri"/>
      <family val="2"/>
      <scheme val="minor"/>
    </font>
    <font>
      <sz val="16"/>
      <color theme="1"/>
      <name val="Calibri"/>
      <family val="2"/>
      <scheme val="minor"/>
    </font>
    <font>
      <b/>
      <u/>
      <sz val="11"/>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u/>
      <sz val="8"/>
      <color theme="10"/>
      <name val="Verdana"/>
      <family val="2"/>
    </font>
    <font>
      <b/>
      <sz val="14"/>
      <name val="Calibri"/>
      <family val="2"/>
    </font>
    <font>
      <sz val="11"/>
      <color theme="0"/>
      <name val="Times New Roman"/>
      <family val="1"/>
    </font>
    <font>
      <b/>
      <sz val="11"/>
      <color rgb="FFFF0000"/>
      <name val="Calibri"/>
      <family val="2"/>
      <scheme val="minor"/>
    </font>
    <font>
      <b/>
      <sz val="8"/>
      <color theme="1"/>
      <name val="Verdana"/>
      <family val="2"/>
    </font>
    <font>
      <sz val="10"/>
      <color theme="1"/>
      <name val="Verdana"/>
      <family val="2"/>
    </font>
    <font>
      <b/>
      <sz val="10"/>
      <color theme="1"/>
      <name val="Verdana"/>
      <family val="2"/>
    </font>
    <font>
      <sz val="9"/>
      <color theme="1"/>
      <name val="Calibri"/>
      <family val="2"/>
      <scheme val="minor"/>
    </font>
    <font>
      <b/>
      <sz val="9"/>
      <color theme="1"/>
      <name val="Calibri"/>
      <family val="2"/>
      <scheme val="minor"/>
    </font>
    <font>
      <b/>
      <sz val="11"/>
      <color theme="1"/>
      <name val="Times New Roman"/>
      <family val="1"/>
    </font>
    <font>
      <sz val="10"/>
      <color theme="1"/>
      <name val="Calibri"/>
      <family val="2"/>
      <scheme val="minor"/>
    </font>
  </fonts>
  <fills count="62">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6" tint="0.59999389629810485"/>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patternFill>
    </fill>
    <fill>
      <patternFill patternType="solid">
        <fgColor theme="0" tint="-0.14999847407452621"/>
        <bgColor indexed="64"/>
      </patternFill>
    </fill>
    <fill>
      <patternFill patternType="solid">
        <fgColor theme="5" tint="0.7999816888943144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tint="-4.9989318521683403E-2"/>
        <bgColor indexed="64"/>
      </patternFill>
    </fill>
  </fills>
  <borders count="103">
    <border>
      <left/>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double">
        <color indexed="64"/>
      </bottom>
      <diagonal/>
    </border>
    <border>
      <left/>
      <right style="thin">
        <color indexed="64"/>
      </right>
      <top/>
      <bottom style="double">
        <color indexed="64"/>
      </bottom>
      <diagonal/>
    </border>
    <border>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right style="medium">
        <color indexed="64"/>
      </right>
      <top/>
      <bottom style="double">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medium">
        <color indexed="64"/>
      </left>
      <right/>
      <top/>
      <bottom style="double">
        <color indexed="64"/>
      </bottom>
      <diagonal/>
    </border>
    <border>
      <left style="thin">
        <color indexed="64"/>
      </left>
      <right style="medium">
        <color indexed="64"/>
      </right>
      <top/>
      <bottom style="double">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style="double">
        <color indexed="64"/>
      </right>
      <top style="medium">
        <color indexed="64"/>
      </top>
      <bottom/>
      <diagonal/>
    </border>
    <border>
      <left style="thin">
        <color indexed="64"/>
      </left>
      <right/>
      <top style="medium">
        <color indexed="64"/>
      </top>
      <bottom/>
      <diagonal/>
    </border>
    <border>
      <left/>
      <right style="double">
        <color indexed="64"/>
      </right>
      <top style="medium">
        <color indexed="64"/>
      </top>
      <bottom/>
      <diagonal/>
    </border>
    <border>
      <left/>
      <right style="double">
        <color indexed="64"/>
      </right>
      <top style="thin">
        <color indexed="64"/>
      </top>
      <bottom style="thin">
        <color indexed="64"/>
      </bottom>
      <diagonal/>
    </border>
    <border>
      <left style="double">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double">
        <color indexed="64"/>
      </left>
      <right style="double">
        <color indexed="64"/>
      </right>
      <top/>
      <bottom style="medium">
        <color indexed="64"/>
      </bottom>
      <diagonal/>
    </border>
    <border>
      <left style="double">
        <color indexed="64"/>
      </left>
      <right style="medium">
        <color indexed="64"/>
      </right>
      <top/>
      <bottom style="medium">
        <color indexed="64"/>
      </bottom>
      <diagonal/>
    </border>
    <border>
      <left style="double">
        <color indexed="64"/>
      </left>
      <right style="medium">
        <color indexed="64"/>
      </right>
      <top/>
      <bottom style="thin">
        <color indexed="64"/>
      </bottom>
      <diagonal/>
    </border>
    <border>
      <left style="double">
        <color indexed="64"/>
      </left>
      <right style="medium">
        <color indexed="64"/>
      </right>
      <top style="thin">
        <color indexed="64"/>
      </top>
      <bottom style="thin">
        <color indexed="64"/>
      </bottom>
      <diagonal/>
    </border>
    <border>
      <left style="medium">
        <color indexed="64"/>
      </left>
      <right/>
      <top/>
      <bottom/>
      <diagonal/>
    </border>
    <border>
      <left style="medium">
        <color indexed="64"/>
      </left>
      <right style="thin">
        <color indexed="64"/>
      </right>
      <top style="thin">
        <color indexed="64"/>
      </top>
      <bottom style="double">
        <color indexed="64"/>
      </bottom>
      <diagonal/>
    </border>
    <border>
      <left style="double">
        <color indexed="64"/>
      </left>
      <right style="medium">
        <color indexed="64"/>
      </right>
      <top style="thin">
        <color indexed="64"/>
      </top>
      <bottom style="double">
        <color indexed="64"/>
      </bottom>
      <diagonal/>
    </border>
    <border>
      <left style="double">
        <color indexed="64"/>
      </left>
      <right style="thin">
        <color indexed="64"/>
      </right>
      <top style="medium">
        <color indexed="64"/>
      </top>
      <bottom/>
      <diagonal/>
    </border>
    <border>
      <left style="double">
        <color indexed="64"/>
      </left>
      <right style="thin">
        <color indexed="64"/>
      </right>
      <top style="thin">
        <color indexed="64"/>
      </top>
      <bottom style="thin">
        <color indexed="64"/>
      </bottom>
      <diagonal/>
    </border>
    <border>
      <left/>
      <right style="medium">
        <color indexed="64"/>
      </right>
      <top style="medium">
        <color indexed="64"/>
      </top>
      <bottom style="thin">
        <color indexed="64"/>
      </bottom>
      <diagonal/>
    </border>
    <border>
      <left/>
      <right/>
      <top/>
      <bottom style="medium">
        <color indexed="64"/>
      </bottom>
      <diagonal/>
    </border>
    <border>
      <left style="thin">
        <color indexed="64"/>
      </left>
      <right style="thin">
        <color indexed="64"/>
      </right>
      <top/>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double">
        <color indexed="64"/>
      </left>
      <right style="thin">
        <color indexed="64"/>
      </right>
      <top/>
      <bottom style="medium">
        <color indexed="64"/>
      </bottom>
      <diagonal/>
    </border>
    <border>
      <left/>
      <right style="double">
        <color indexed="64"/>
      </right>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double">
        <color indexed="64"/>
      </right>
      <top style="thin">
        <color indexed="64"/>
      </top>
      <bottom style="double">
        <color indexed="64"/>
      </bottom>
      <diagonal/>
    </border>
    <border>
      <left style="double">
        <color indexed="64"/>
      </left>
      <right style="double">
        <color indexed="64"/>
      </right>
      <top/>
      <bottom style="thin">
        <color indexed="64"/>
      </bottom>
      <diagonal/>
    </border>
    <border>
      <left style="double">
        <color indexed="64"/>
      </left>
      <right style="double">
        <color indexed="64"/>
      </right>
      <top style="thin">
        <color indexed="64"/>
      </top>
      <bottom style="double">
        <color indexed="64"/>
      </bottom>
      <diagonal/>
    </border>
    <border>
      <left style="thin">
        <color indexed="64"/>
      </left>
      <right style="thin">
        <color indexed="64"/>
      </right>
      <top style="thin">
        <color indexed="64"/>
      </top>
      <bottom/>
      <diagonal/>
    </border>
    <border>
      <left style="medium">
        <color indexed="64"/>
      </left>
      <right style="thin">
        <color indexed="64"/>
      </right>
      <top/>
      <bottom style="double">
        <color indexed="64"/>
      </bottom>
      <diagonal/>
    </border>
    <border>
      <left style="medium">
        <color indexed="64"/>
      </left>
      <right style="thin">
        <color indexed="64"/>
      </right>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double">
        <color indexed="64"/>
      </left>
      <right style="double">
        <color indexed="64"/>
      </right>
      <top style="medium">
        <color indexed="64"/>
      </top>
      <bottom style="thin">
        <color indexed="64"/>
      </bottom>
      <diagonal/>
    </border>
    <border>
      <left style="double">
        <color indexed="64"/>
      </left>
      <right style="double">
        <color indexed="64"/>
      </right>
      <top style="thin">
        <color indexed="64"/>
      </top>
      <bottom style="thin">
        <color indexed="64"/>
      </bottom>
      <diagonal/>
    </border>
    <border>
      <left style="thin">
        <color indexed="64"/>
      </left>
      <right style="double">
        <color indexed="64"/>
      </right>
      <top style="medium">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bottom style="medium">
        <color indexed="64"/>
      </bottom>
      <diagonal/>
    </border>
    <border>
      <left/>
      <right style="double">
        <color indexed="64"/>
      </right>
      <top style="thin">
        <color indexed="64"/>
      </top>
      <bottom style="double">
        <color indexed="64"/>
      </bottom>
      <diagonal/>
    </border>
    <border>
      <left style="thin">
        <color indexed="64"/>
      </left>
      <right style="double">
        <color indexed="64"/>
      </right>
      <top/>
      <bottom style="thin">
        <color indexed="64"/>
      </bottom>
      <diagonal/>
    </border>
    <border>
      <left style="double">
        <color indexed="64"/>
      </left>
      <right style="double">
        <color indexed="64"/>
      </right>
      <top/>
      <bottom style="double">
        <color indexed="64"/>
      </bottom>
      <diagonal/>
    </border>
    <border>
      <left style="thin">
        <color indexed="64"/>
      </left>
      <right style="thin">
        <color indexed="64"/>
      </right>
      <top/>
      <bottom style="double">
        <color indexed="64"/>
      </bottom>
      <diagonal/>
    </border>
    <border>
      <left/>
      <right style="double">
        <color indexed="64"/>
      </right>
      <top style="medium">
        <color indexed="64"/>
      </top>
      <bottom style="medium">
        <color indexed="64"/>
      </bottom>
      <diagonal/>
    </border>
  </borders>
  <cellStyleXfs count="123">
    <xf numFmtId="0" fontId="0" fillId="0" borderId="0"/>
    <xf numFmtId="43" fontId="1" fillId="0" borderId="0" applyFont="0" applyFill="0" applyBorder="0" applyAlignment="0" applyProtection="0"/>
    <xf numFmtId="0" fontId="2" fillId="0" borderId="0"/>
    <xf numFmtId="0" fontId="1" fillId="0" borderId="0"/>
    <xf numFmtId="0" fontId="1" fillId="0" borderId="0"/>
    <xf numFmtId="0" fontId="6" fillId="0" borderId="0"/>
    <xf numFmtId="0" fontId="9" fillId="0" borderId="0"/>
    <xf numFmtId="0" fontId="1" fillId="0" borderId="0"/>
    <xf numFmtId="166" fontId="6" fillId="0" borderId="0" applyFont="0" applyFill="0" applyBorder="0" applyAlignment="0" applyProtection="0"/>
    <xf numFmtId="165" fontId="6" fillId="0" borderId="0" applyFont="0" applyFill="0" applyBorder="0" applyAlignment="0" applyProtection="0"/>
    <xf numFmtId="0" fontId="20" fillId="0" borderId="0" applyNumberFormat="0" applyFill="0" applyBorder="0" applyAlignment="0" applyProtection="0"/>
    <xf numFmtId="166" fontId="2" fillId="0" borderId="0" applyFont="0" applyFill="0" applyBorder="0" applyAlignment="0" applyProtection="0"/>
    <xf numFmtId="0" fontId="23" fillId="0" borderId="0" applyNumberFormat="0" applyFill="0" applyBorder="0" applyAlignment="0" applyProtection="0"/>
    <xf numFmtId="0" fontId="24" fillId="0" borderId="18" applyNumberFormat="0" applyFill="0" applyAlignment="0" applyProtection="0"/>
    <xf numFmtId="0" fontId="25" fillId="0" borderId="19" applyNumberFormat="0" applyFill="0" applyAlignment="0" applyProtection="0"/>
    <xf numFmtId="0" fontId="26" fillId="0" borderId="20" applyNumberFormat="0" applyFill="0" applyAlignment="0" applyProtection="0"/>
    <xf numFmtId="0" fontId="26" fillId="0" borderId="0" applyNumberFormat="0" applyFill="0" applyBorder="0" applyAlignment="0" applyProtection="0"/>
    <xf numFmtId="0" fontId="27" fillId="5" borderId="0" applyNumberFormat="0" applyBorder="0" applyAlignment="0" applyProtection="0"/>
    <xf numFmtId="0" fontId="28" fillId="6" borderId="0" applyNumberFormat="0" applyBorder="0" applyAlignment="0" applyProtection="0"/>
    <xf numFmtId="0" fontId="29" fillId="7" borderId="0" applyNumberFormat="0" applyBorder="0" applyAlignment="0" applyProtection="0"/>
    <xf numFmtId="0" fontId="30" fillId="8" borderId="21" applyNumberFormat="0" applyAlignment="0" applyProtection="0"/>
    <xf numFmtId="0" fontId="31" fillId="9" borderId="22" applyNumberFormat="0" applyAlignment="0" applyProtection="0"/>
    <xf numFmtId="0" fontId="32" fillId="9" borderId="21" applyNumberFormat="0" applyAlignment="0" applyProtection="0"/>
    <xf numFmtId="0" fontId="33" fillId="0" borderId="23" applyNumberFormat="0" applyFill="0" applyAlignment="0" applyProtection="0"/>
    <xf numFmtId="0" fontId="21" fillId="10" borderId="24" applyNumberFormat="0" applyAlignment="0" applyProtection="0"/>
    <xf numFmtId="0" fontId="34" fillId="0" borderId="0" applyNumberFormat="0" applyFill="0" applyBorder="0" applyAlignment="0" applyProtection="0"/>
    <xf numFmtId="0" fontId="1" fillId="11" borderId="25" applyNumberFormat="0" applyFont="0" applyAlignment="0" applyProtection="0"/>
    <xf numFmtId="0" fontId="35" fillId="0" borderId="0" applyNumberFormat="0" applyFill="0" applyBorder="0" applyAlignment="0" applyProtection="0"/>
    <xf numFmtId="0" fontId="10" fillId="0" borderId="26" applyNumberFormat="0" applyFill="0" applyAlignment="0" applyProtection="0"/>
    <xf numFmtId="0" fontId="36" fillId="12"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36" fillId="15" borderId="0" applyNumberFormat="0" applyBorder="0" applyAlignment="0" applyProtection="0"/>
    <xf numFmtId="0" fontId="36" fillId="16"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36" fillId="19" borderId="0" applyNumberFormat="0" applyBorder="0" applyAlignment="0" applyProtection="0"/>
    <xf numFmtId="0" fontId="36" fillId="20"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36" fillId="23" borderId="0" applyNumberFormat="0" applyBorder="0" applyAlignment="0" applyProtection="0"/>
    <xf numFmtId="0" fontId="36" fillId="24"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36" fillId="27" borderId="0" applyNumberFormat="0" applyBorder="0" applyAlignment="0" applyProtection="0"/>
    <xf numFmtId="0" fontId="36" fillId="28"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36" fillId="31" borderId="0" applyNumberFormat="0" applyBorder="0" applyAlignment="0" applyProtection="0"/>
    <xf numFmtId="0" fontId="36" fillId="32"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36" fillId="35" borderId="0" applyNumberFormat="0" applyBorder="0" applyAlignment="0" applyProtection="0"/>
    <xf numFmtId="0" fontId="6" fillId="0" borderId="0"/>
    <xf numFmtId="0" fontId="3" fillId="0" borderId="0"/>
    <xf numFmtId="166" fontId="3" fillId="0" borderId="0" applyFont="0" applyFill="0" applyBorder="0" applyAlignment="0" applyProtection="0"/>
    <xf numFmtId="9" fontId="3" fillId="0" borderId="0" applyFont="0" applyFill="0" applyBorder="0" applyAlignment="0" applyProtection="0"/>
    <xf numFmtId="0" fontId="37" fillId="0" borderId="7" applyNumberFormat="0" applyFont="0" applyFill="0" applyAlignment="0" applyProtection="0"/>
    <xf numFmtId="166" fontId="38" fillId="0" borderId="0" applyFont="0" applyFill="0" applyBorder="0" applyAlignment="0" applyProtection="0"/>
    <xf numFmtId="165" fontId="2" fillId="0" borderId="0" applyFont="0" applyFill="0" applyBorder="0" applyAlignment="0" applyProtection="0"/>
    <xf numFmtId="167" fontId="39" fillId="36" borderId="0"/>
    <xf numFmtId="0" fontId="2" fillId="0" borderId="0"/>
    <xf numFmtId="9" fontId="38" fillId="0" borderId="0" applyFont="0" applyFill="0" applyBorder="0" applyAlignment="0" applyProtection="0"/>
    <xf numFmtId="0" fontId="1" fillId="11" borderId="25" applyNumberFormat="0" applyFont="0" applyAlignment="0" applyProtection="0"/>
    <xf numFmtId="0" fontId="1" fillId="0" borderId="0"/>
    <xf numFmtId="0" fontId="1" fillId="11" borderId="25"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43" fontId="1" fillId="0" borderId="0" applyFont="0" applyFill="0" applyBorder="0" applyAlignment="0" applyProtection="0"/>
    <xf numFmtId="0" fontId="6" fillId="0" borderId="0"/>
    <xf numFmtId="0" fontId="50" fillId="39" borderId="0" applyNumberFormat="0" applyBorder="0" applyAlignment="0" applyProtection="0"/>
    <xf numFmtId="0" fontId="50" fillId="40" borderId="0" applyNumberFormat="0" applyBorder="0" applyAlignment="0" applyProtection="0"/>
    <xf numFmtId="0" fontId="50" fillId="41" borderId="0" applyNumberFormat="0" applyBorder="0" applyAlignment="0" applyProtection="0"/>
    <xf numFmtId="0" fontId="50" fillId="42" borderId="0" applyNumberFormat="0" applyBorder="0" applyAlignment="0" applyProtection="0"/>
    <xf numFmtId="0" fontId="50" fillId="43" borderId="0" applyNumberFormat="0" applyBorder="0" applyAlignment="0" applyProtection="0"/>
    <xf numFmtId="0" fontId="50" fillId="44" borderId="0" applyNumberFormat="0" applyBorder="0" applyAlignment="0" applyProtection="0"/>
    <xf numFmtId="0" fontId="50" fillId="45" borderId="0" applyNumberFormat="0" applyBorder="0" applyAlignment="0" applyProtection="0"/>
    <xf numFmtId="0" fontId="50" fillId="46" borderId="0" applyNumberFormat="0" applyBorder="0" applyAlignment="0" applyProtection="0"/>
    <xf numFmtId="0" fontId="50" fillId="47" borderId="0" applyNumberFormat="0" applyBorder="0" applyAlignment="0" applyProtection="0"/>
    <xf numFmtId="0" fontId="50" fillId="42" borderId="0" applyNumberFormat="0" applyBorder="0" applyAlignment="0" applyProtection="0"/>
    <xf numFmtId="0" fontId="50" fillId="45" borderId="0" applyNumberFormat="0" applyBorder="0" applyAlignment="0" applyProtection="0"/>
    <xf numFmtId="0" fontId="50" fillId="48" borderId="0" applyNumberFormat="0" applyBorder="0" applyAlignment="0" applyProtection="0"/>
    <xf numFmtId="0" fontId="51" fillId="49" borderId="0" applyNumberFormat="0" applyBorder="0" applyAlignment="0" applyProtection="0"/>
    <xf numFmtId="0" fontId="51" fillId="46" borderId="0" applyNumberFormat="0" applyBorder="0" applyAlignment="0" applyProtection="0"/>
    <xf numFmtId="0" fontId="51" fillId="47" borderId="0" applyNumberFormat="0" applyBorder="0" applyAlignment="0" applyProtection="0"/>
    <xf numFmtId="0" fontId="51" fillId="50" borderId="0" applyNumberFormat="0" applyBorder="0" applyAlignment="0" applyProtection="0"/>
    <xf numFmtId="0" fontId="51" fillId="51" borderId="0" applyNumberFormat="0" applyBorder="0" applyAlignment="0" applyProtection="0"/>
    <xf numFmtId="0" fontId="51" fillId="52" borderId="0" applyNumberFormat="0" applyBorder="0" applyAlignment="0" applyProtection="0"/>
    <xf numFmtId="0" fontId="51" fillId="53" borderId="0" applyNumberFormat="0" applyBorder="0" applyAlignment="0" applyProtection="0"/>
    <xf numFmtId="0" fontId="51" fillId="54" borderId="0" applyNumberFormat="0" applyBorder="0" applyAlignment="0" applyProtection="0"/>
    <xf numFmtId="0" fontId="51" fillId="55" borderId="0" applyNumberFormat="0" applyBorder="0" applyAlignment="0" applyProtection="0"/>
    <xf numFmtId="0" fontId="51" fillId="50" borderId="0" applyNumberFormat="0" applyBorder="0" applyAlignment="0" applyProtection="0"/>
    <xf numFmtId="0" fontId="51" fillId="51" borderId="0" applyNumberFormat="0" applyBorder="0" applyAlignment="0" applyProtection="0"/>
    <xf numFmtId="0" fontId="51" fillId="56" borderId="0" applyNumberFormat="0" applyBorder="0" applyAlignment="0" applyProtection="0"/>
    <xf numFmtId="0" fontId="52" fillId="40" borderId="0" applyNumberFormat="0" applyBorder="0" applyAlignment="0" applyProtection="0"/>
    <xf numFmtId="0" fontId="53" fillId="57" borderId="73" applyNumberFormat="0" applyAlignment="0" applyProtection="0"/>
    <xf numFmtId="0" fontId="54" fillId="58" borderId="74" applyNumberFormat="0" applyAlignment="0" applyProtection="0"/>
    <xf numFmtId="0" fontId="55" fillId="0" borderId="0" applyNumberFormat="0" applyFill="0" applyBorder="0" applyAlignment="0" applyProtection="0"/>
    <xf numFmtId="0" fontId="56" fillId="41" borderId="0" applyNumberFormat="0" applyBorder="0" applyAlignment="0" applyProtection="0"/>
    <xf numFmtId="0" fontId="57" fillId="0" borderId="75" applyNumberFormat="0" applyFill="0" applyAlignment="0" applyProtection="0"/>
    <xf numFmtId="0" fontId="58" fillId="0" borderId="76" applyNumberFormat="0" applyFill="0" applyAlignment="0" applyProtection="0"/>
    <xf numFmtId="0" fontId="59" fillId="0" borderId="77" applyNumberFormat="0" applyFill="0" applyAlignment="0" applyProtection="0"/>
    <xf numFmtId="0" fontId="59" fillId="0" borderId="0" applyNumberFormat="0" applyFill="0" applyBorder="0" applyAlignment="0" applyProtection="0"/>
    <xf numFmtId="0" fontId="60" fillId="44" borderId="73" applyNumberFormat="0" applyAlignment="0" applyProtection="0"/>
    <xf numFmtId="0" fontId="61" fillId="0" borderId="78" applyNumberFormat="0" applyFill="0" applyAlignment="0" applyProtection="0"/>
    <xf numFmtId="0" fontId="62" fillId="59" borderId="0" applyNumberFormat="0" applyBorder="0" applyAlignment="0" applyProtection="0"/>
    <xf numFmtId="0" fontId="2" fillId="60" borderId="79" applyNumberFormat="0" applyFont="0" applyAlignment="0" applyProtection="0"/>
    <xf numFmtId="0" fontId="63" fillId="57" borderId="80" applyNumberFormat="0" applyAlignment="0" applyProtection="0"/>
    <xf numFmtId="0" fontId="64" fillId="0" borderId="0" applyNumberFormat="0" applyFill="0" applyBorder="0" applyAlignment="0" applyProtection="0"/>
    <xf numFmtId="0" fontId="65" fillId="0" borderId="81" applyNumberFormat="0" applyFill="0" applyAlignment="0" applyProtection="0"/>
    <xf numFmtId="0" fontId="66" fillId="0" borderId="0" applyNumberFormat="0" applyFill="0" applyBorder="0" applyAlignment="0" applyProtection="0"/>
    <xf numFmtId="0" fontId="67" fillId="0" borderId="0" applyNumberFormat="0" applyFill="0" applyBorder="0" applyAlignment="0" applyProtection="0"/>
    <xf numFmtId="9" fontId="1" fillId="0" borderId="0" applyFont="0" applyFill="0" applyBorder="0" applyAlignment="0" applyProtection="0"/>
  </cellStyleXfs>
  <cellXfs count="412">
    <xf numFmtId="0" fontId="0" fillId="0" borderId="0" xfId="0"/>
    <xf numFmtId="0" fontId="11" fillId="0" borderId="0" xfId="0" applyFont="1" applyFill="1" applyBorder="1"/>
    <xf numFmtId="0" fontId="12" fillId="0" borderId="0" xfId="0" applyFont="1" applyFill="1" applyBorder="1"/>
    <xf numFmtId="170" fontId="11" fillId="0" borderId="0" xfId="0" applyNumberFormat="1" applyFont="1" applyFill="1" applyBorder="1"/>
    <xf numFmtId="2" fontId="12" fillId="0" borderId="0" xfId="0" applyNumberFormat="1" applyFont="1" applyFill="1" applyBorder="1"/>
    <xf numFmtId="2" fontId="11" fillId="0" borderId="0" xfId="0" applyNumberFormat="1" applyFont="1" applyFill="1" applyBorder="1"/>
    <xf numFmtId="0" fontId="11" fillId="4" borderId="0" xfId="0" applyFont="1" applyFill="1" applyBorder="1"/>
    <xf numFmtId="0" fontId="13" fillId="0" borderId="0" xfId="0" applyFont="1" applyFill="1" applyBorder="1"/>
    <xf numFmtId="0" fontId="13" fillId="0" borderId="0" xfId="0" applyFont="1" applyFill="1" applyBorder="1" applyAlignment="1">
      <alignment wrapText="1"/>
    </xf>
    <xf numFmtId="0" fontId="14" fillId="0" borderId="0" xfId="0" applyFont="1" applyFill="1" applyBorder="1"/>
    <xf numFmtId="2" fontId="14" fillId="0" borderId="0" xfId="0" applyNumberFormat="1" applyFont="1" applyFill="1" applyBorder="1"/>
    <xf numFmtId="2" fontId="15" fillId="0" borderId="0" xfId="0" applyNumberFormat="1" applyFont="1" applyFill="1" applyBorder="1"/>
    <xf numFmtId="4" fontId="14" fillId="0" borderId="0" xfId="0" applyNumberFormat="1" applyFont="1" applyFill="1" applyBorder="1"/>
    <xf numFmtId="4" fontId="12" fillId="0" borderId="0" xfId="0" applyNumberFormat="1" applyFont="1" applyFill="1" applyBorder="1"/>
    <xf numFmtId="0" fontId="17" fillId="0" borderId="0" xfId="0" applyFont="1" applyFill="1" applyBorder="1"/>
    <xf numFmtId="0" fontId="18" fillId="0" borderId="0" xfId="0" applyFont="1" applyFill="1" applyBorder="1"/>
    <xf numFmtId="0" fontId="18" fillId="0" borderId="0" xfId="0" applyFont="1" applyFill="1" applyBorder="1" applyAlignment="1">
      <alignment horizontal="center"/>
    </xf>
    <xf numFmtId="0" fontId="18" fillId="0" borderId="0" xfId="0" applyFont="1" applyFill="1" applyBorder="1" applyAlignment="1">
      <alignment horizontal="right"/>
    </xf>
    <xf numFmtId="2" fontId="17" fillId="0" borderId="0" xfId="0" applyNumberFormat="1" applyFont="1" applyFill="1" applyBorder="1"/>
    <xf numFmtId="2" fontId="18" fillId="0" borderId="0" xfId="0" applyNumberFormat="1" applyFont="1" applyFill="1" applyBorder="1"/>
    <xf numFmtId="0" fontId="19" fillId="0" borderId="0" xfId="0" applyFont="1" applyFill="1" applyBorder="1"/>
    <xf numFmtId="0" fontId="0" fillId="0" borderId="0" xfId="0" applyFill="1" applyBorder="1" applyAlignment="1">
      <alignment wrapText="1"/>
    </xf>
    <xf numFmtId="4" fontId="11" fillId="0" borderId="0" xfId="0" applyNumberFormat="1" applyFont="1" applyFill="1" applyBorder="1"/>
    <xf numFmtId="0" fontId="0" fillId="0" borderId="0" xfId="0"/>
    <xf numFmtId="0" fontId="0" fillId="0" borderId="0" xfId="0" applyFont="1" applyBorder="1"/>
    <xf numFmtId="0" fontId="6" fillId="0" borderId="0" xfId="5" applyNumberFormat="1" applyFill="1" applyBorder="1" applyAlignment="1" applyProtection="1">
      <alignment horizontal="center"/>
    </xf>
    <xf numFmtId="43" fontId="6" fillId="0" borderId="0" xfId="1" applyFont="1" applyFill="1" applyBorder="1" applyProtection="1"/>
    <xf numFmtId="0" fontId="8" fillId="0" borderId="1" xfId="5" applyFont="1" applyFill="1" applyBorder="1" applyAlignment="1" applyProtection="1">
      <protection locked="0"/>
    </xf>
    <xf numFmtId="0" fontId="8" fillId="0" borderId="5" xfId="5" applyFont="1" applyFill="1" applyBorder="1" applyAlignment="1" applyProtection="1">
      <alignment horizontal="left"/>
      <protection locked="0"/>
    </xf>
    <xf numFmtId="14" fontId="8" fillId="0" borderId="1" xfId="5" applyNumberFormat="1" applyFont="1" applyFill="1" applyBorder="1" applyAlignment="1" applyProtection="1">
      <alignment horizontal="center"/>
      <protection locked="0"/>
    </xf>
    <xf numFmtId="2" fontId="8" fillId="0" borderId="1" xfId="5" applyNumberFormat="1" applyFont="1" applyFill="1" applyBorder="1" applyAlignment="1" applyProtection="1">
      <alignment horizontal="right"/>
      <protection locked="0"/>
    </xf>
    <xf numFmtId="0" fontId="8" fillId="0" borderId="5" xfId="5" applyFont="1" applyFill="1" applyBorder="1" applyAlignment="1" applyProtection="1">
      <alignment horizontal="center"/>
      <protection locked="0"/>
    </xf>
    <xf numFmtId="0" fontId="8" fillId="0" borderId="5" xfId="5" applyFont="1" applyFill="1" applyBorder="1" applyAlignment="1" applyProtection="1">
      <protection locked="0"/>
    </xf>
    <xf numFmtId="2" fontId="8" fillId="0" borderId="5" xfId="5" applyNumberFormat="1" applyFont="1" applyFill="1" applyBorder="1" applyAlignment="1" applyProtection="1">
      <alignment horizontal="right"/>
      <protection locked="0"/>
    </xf>
    <xf numFmtId="14" fontId="8" fillId="0" borderId="5" xfId="5" applyNumberFormat="1" applyFont="1" applyFill="1" applyBorder="1" applyAlignment="1" applyProtection="1">
      <alignment horizontal="center"/>
      <protection locked="0"/>
    </xf>
    <xf numFmtId="0" fontId="8" fillId="0" borderId="5" xfId="79" applyFont="1" applyFill="1" applyBorder="1" applyAlignment="1" applyProtection="1">
      <alignment horizontal="center"/>
      <protection locked="0"/>
    </xf>
    <xf numFmtId="0" fontId="8" fillId="0" borderId="5" xfId="79" applyFont="1" applyFill="1" applyBorder="1" applyAlignment="1" applyProtection="1">
      <protection locked="0"/>
    </xf>
    <xf numFmtId="0" fontId="8" fillId="0" borderId="5" xfId="79" applyFont="1" applyFill="1" applyBorder="1" applyAlignment="1" applyProtection="1">
      <alignment horizontal="left"/>
      <protection locked="0"/>
    </xf>
    <xf numFmtId="2" fontId="8" fillId="0" borderId="5" xfId="79" applyNumberFormat="1" applyFont="1" applyFill="1" applyBorder="1" applyAlignment="1" applyProtection="1">
      <alignment horizontal="right"/>
      <protection locked="0"/>
    </xf>
    <xf numFmtId="14" fontId="8" fillId="0" borderId="5" xfId="79" applyNumberFormat="1" applyFont="1" applyFill="1" applyBorder="1" applyAlignment="1" applyProtection="1">
      <alignment horizontal="center"/>
      <protection locked="0"/>
    </xf>
    <xf numFmtId="0" fontId="8" fillId="0" borderId="0" xfId="5" applyFont="1" applyFill="1" applyBorder="1" applyAlignment="1" applyProtection="1">
      <alignment horizontal="left"/>
      <protection locked="0"/>
    </xf>
    <xf numFmtId="14" fontId="8" fillId="0" borderId="1" xfId="79" applyNumberFormat="1" applyFont="1" applyFill="1" applyBorder="1" applyAlignment="1" applyProtection="1">
      <alignment horizontal="center"/>
      <protection locked="0"/>
    </xf>
    <xf numFmtId="0" fontId="40" fillId="0" borderId="0" xfId="5" applyFont="1" applyFill="1" applyBorder="1" applyAlignment="1" applyProtection="1">
      <alignment vertical="top" wrapText="1"/>
    </xf>
    <xf numFmtId="0" fontId="6" fillId="0" borderId="0" xfId="5" applyFill="1" applyBorder="1" applyAlignment="1" applyProtection="1">
      <alignment vertical="top" wrapText="1"/>
    </xf>
    <xf numFmtId="169" fontId="6" fillId="0" borderId="0" xfId="5" applyNumberFormat="1" applyFill="1" applyBorder="1" applyProtection="1"/>
    <xf numFmtId="0" fontId="0" fillId="0" borderId="0" xfId="0"/>
    <xf numFmtId="0" fontId="0" fillId="3" borderId="0" xfId="0" applyFill="1"/>
    <xf numFmtId="0" fontId="20" fillId="3" borderId="0" xfId="10" applyFill="1" applyAlignment="1">
      <alignment vertical="center"/>
    </xf>
    <xf numFmtId="0" fontId="0" fillId="3" borderId="0" xfId="0" applyFill="1" applyAlignment="1">
      <alignment horizontal="center"/>
    </xf>
    <xf numFmtId="0" fontId="10" fillId="3" borderId="0" xfId="0" applyFont="1" applyFill="1" applyAlignment="1">
      <alignment horizontal="left" vertical="center" wrapText="1"/>
    </xf>
    <xf numFmtId="0" fontId="10" fillId="3" borderId="0" xfId="0" applyFont="1" applyFill="1"/>
    <xf numFmtId="0" fontId="0" fillId="3" borderId="0" xfId="0" applyFill="1" applyBorder="1" applyAlignment="1">
      <alignment horizontal="left"/>
    </xf>
    <xf numFmtId="0" fontId="0" fillId="3" borderId="0" xfId="0" applyFont="1" applyFill="1" applyAlignment="1">
      <alignment vertical="center" wrapText="1"/>
    </xf>
    <xf numFmtId="0" fontId="0" fillId="3" borderId="0" xfId="0" applyFill="1" applyAlignment="1"/>
    <xf numFmtId="0" fontId="10" fillId="3" borderId="0" xfId="0" applyFont="1" applyFill="1" applyBorder="1" applyAlignment="1">
      <alignment horizontal="left"/>
    </xf>
    <xf numFmtId="0" fontId="11" fillId="0" borderId="0" xfId="0" applyFont="1" applyFill="1" applyBorder="1" applyAlignment="1">
      <alignment horizontal="center"/>
    </xf>
    <xf numFmtId="0" fontId="2" fillId="0" borderId="0" xfId="0" applyFont="1"/>
    <xf numFmtId="0" fontId="0" fillId="3" borderId="0" xfId="0" applyFont="1" applyFill="1" applyBorder="1"/>
    <xf numFmtId="0" fontId="6" fillId="0" borderId="17" xfId="5" applyFill="1" applyBorder="1" applyProtection="1"/>
    <xf numFmtId="0" fontId="7" fillId="0" borderId="0" xfId="5" applyNumberFormat="1" applyFont="1" applyFill="1" applyBorder="1" applyAlignment="1" applyProtection="1">
      <alignment horizontal="center" vertical="top" wrapText="1"/>
    </xf>
    <xf numFmtId="172" fontId="6" fillId="0" borderId="0" xfId="5" applyNumberFormat="1" applyFont="1" applyFill="1" applyBorder="1" applyAlignment="1" applyProtection="1">
      <alignment horizontal="center" vertical="top" wrapText="1"/>
    </xf>
    <xf numFmtId="0" fontId="41" fillId="0" borderId="0" xfId="5" applyNumberFormat="1" applyFont="1" applyFill="1" applyBorder="1" applyAlignment="1" applyProtection="1">
      <alignment horizontal="center" vertical="top" wrapText="1"/>
    </xf>
    <xf numFmtId="0" fontId="6" fillId="0" borderId="0" xfId="5" applyFill="1" applyBorder="1" applyProtection="1"/>
    <xf numFmtId="0" fontId="0" fillId="3" borderId="5" xfId="0" applyFill="1" applyBorder="1" applyAlignment="1">
      <alignment horizontal="center" vertical="center" wrapText="1"/>
    </xf>
    <xf numFmtId="0" fontId="10" fillId="3" borderId="31" xfId="0" applyFont="1" applyFill="1" applyBorder="1" applyAlignment="1">
      <alignment vertical="center"/>
    </xf>
    <xf numFmtId="0" fontId="0" fillId="3" borderId="5" xfId="0" applyFill="1" applyBorder="1" applyAlignment="1">
      <alignment horizontal="center" vertical="center"/>
    </xf>
    <xf numFmtId="0" fontId="20" fillId="3" borderId="0" xfId="10" applyFill="1"/>
    <xf numFmtId="0" fontId="10" fillId="3" borderId="0" xfId="0" applyFont="1" applyFill="1" applyBorder="1"/>
    <xf numFmtId="0" fontId="0" fillId="3" borderId="0" xfId="0" applyFont="1" applyFill="1" applyBorder="1" applyAlignment="1">
      <alignment horizontal="center"/>
    </xf>
    <xf numFmtId="0" fontId="10" fillId="3" borderId="10" xfId="0" applyFont="1" applyFill="1" applyBorder="1" applyAlignment="1">
      <alignment horizontal="center" vertical="center"/>
    </xf>
    <xf numFmtId="0" fontId="0" fillId="3" borderId="0" xfId="0" applyFill="1" applyBorder="1"/>
    <xf numFmtId="43" fontId="0" fillId="3" borderId="0" xfId="0" applyNumberFormat="1" applyFill="1" applyBorder="1"/>
    <xf numFmtId="0" fontId="0" fillId="3" borderId="0" xfId="0" applyFill="1" applyBorder="1" applyAlignment="1">
      <alignment horizontal="center"/>
    </xf>
    <xf numFmtId="0" fontId="0" fillId="3" borderId="0" xfId="0" applyFill="1" applyBorder="1" applyAlignment="1">
      <alignment horizontal="center" vertical="center"/>
    </xf>
    <xf numFmtId="43" fontId="0" fillId="3" borderId="0" xfId="1" applyFont="1" applyFill="1" applyBorder="1" applyAlignment="1">
      <alignment horizontal="center"/>
    </xf>
    <xf numFmtId="43" fontId="0" fillId="3" borderId="0" xfId="1" applyFont="1" applyFill="1" applyBorder="1"/>
    <xf numFmtId="171" fontId="0" fillId="3" borderId="0" xfId="1" applyNumberFormat="1" applyFont="1" applyFill="1" applyBorder="1" applyAlignment="1">
      <alignment horizontal="center"/>
    </xf>
    <xf numFmtId="173" fontId="0" fillId="3" borderId="0" xfId="1" applyNumberFormat="1" applyFont="1" applyFill="1" applyBorder="1" applyAlignment="1">
      <alignment horizontal="right" vertical="center" wrapText="1"/>
    </xf>
    <xf numFmtId="43" fontId="6" fillId="0" borderId="0" xfId="1" applyFont="1" applyFill="1" applyBorder="1" applyAlignment="1" applyProtection="1">
      <alignment horizontal="right"/>
    </xf>
    <xf numFmtId="43" fontId="7" fillId="0" borderId="0" xfId="1" applyFont="1" applyFill="1" applyBorder="1" applyProtection="1"/>
    <xf numFmtId="0" fontId="6" fillId="37" borderId="0" xfId="5" applyFill="1" applyBorder="1" applyProtection="1"/>
    <xf numFmtId="43" fontId="0" fillId="37" borderId="13" xfId="1" applyFont="1" applyFill="1" applyBorder="1" applyAlignment="1">
      <alignment horizontal="center"/>
    </xf>
    <xf numFmtId="171" fontId="10" fillId="37" borderId="44" xfId="1" applyNumberFormat="1" applyFont="1" applyFill="1" applyBorder="1" applyAlignment="1">
      <alignment horizontal="right"/>
    </xf>
    <xf numFmtId="0" fontId="22" fillId="37" borderId="5" xfId="0" applyFont="1" applyFill="1" applyBorder="1"/>
    <xf numFmtId="0" fontId="22" fillId="0" borderId="0" xfId="0" applyFont="1"/>
    <xf numFmtId="0" fontId="44" fillId="0" borderId="0" xfId="0" applyFont="1" applyFill="1" applyBorder="1"/>
    <xf numFmtId="171" fontId="0" fillId="37" borderId="51" xfId="1" applyNumberFormat="1" applyFont="1" applyFill="1" applyBorder="1" applyAlignment="1">
      <alignment horizontal="center"/>
    </xf>
    <xf numFmtId="0" fontId="16" fillId="3" borderId="0" xfId="0" applyFont="1" applyFill="1"/>
    <xf numFmtId="0" fontId="46" fillId="3" borderId="0" xfId="0" applyFont="1" applyFill="1"/>
    <xf numFmtId="0" fontId="34" fillId="3" borderId="0" xfId="0" applyFont="1" applyFill="1"/>
    <xf numFmtId="0" fontId="45" fillId="38" borderId="66" xfId="0" applyFont="1" applyFill="1" applyBorder="1"/>
    <xf numFmtId="0" fontId="48" fillId="38" borderId="66" xfId="0" applyFont="1" applyFill="1" applyBorder="1" applyAlignment="1">
      <alignment horizontal="center"/>
    </xf>
    <xf numFmtId="0" fontId="48" fillId="38" borderId="66" xfId="0" applyFont="1" applyFill="1" applyBorder="1"/>
    <xf numFmtId="0" fontId="0" fillId="38" borderId="66" xfId="0" applyFill="1" applyBorder="1" applyAlignment="1">
      <alignment horizontal="center"/>
    </xf>
    <xf numFmtId="0" fontId="0" fillId="38" borderId="66" xfId="0" applyFill="1" applyBorder="1"/>
    <xf numFmtId="0" fontId="22" fillId="37" borderId="0" xfId="5" applyFont="1" applyFill="1" applyBorder="1" applyProtection="1"/>
    <xf numFmtId="0" fontId="6" fillId="3" borderId="0" xfId="5" applyFill="1" applyBorder="1" applyAlignment="1" applyProtection="1"/>
    <xf numFmtId="0" fontId="6" fillId="3" borderId="0" xfId="5" applyFill="1" applyBorder="1" applyAlignment="1" applyProtection="1">
      <alignment horizontal="center"/>
    </xf>
    <xf numFmtId="0" fontId="6" fillId="3" borderId="0" xfId="5" applyFill="1" applyBorder="1" applyAlignment="1" applyProtection="1">
      <alignment horizontal="left"/>
    </xf>
    <xf numFmtId="14" fontId="6" fillId="3" borderId="0" xfId="5" applyNumberFormat="1" applyFill="1" applyBorder="1" applyAlignment="1" applyProtection="1">
      <alignment horizontal="center"/>
    </xf>
    <xf numFmtId="2" fontId="6" fillId="3" borderId="0" xfId="5" applyNumberFormat="1" applyFill="1" applyBorder="1" applyAlignment="1" applyProtection="1">
      <alignment horizontal="right"/>
    </xf>
    <xf numFmtId="0" fontId="6" fillId="3" borderId="0" xfId="5" applyFill="1" applyBorder="1" applyProtection="1"/>
    <xf numFmtId="43" fontId="6" fillId="3" borderId="0" xfId="1" applyFont="1" applyFill="1" applyBorder="1" applyProtection="1"/>
    <xf numFmtId="0" fontId="6" fillId="3" borderId="17" xfId="5" applyFill="1" applyBorder="1" applyProtection="1"/>
    <xf numFmtId="0" fontId="22" fillId="3" borderId="0" xfId="5" applyFont="1" applyFill="1" applyBorder="1" applyProtection="1"/>
    <xf numFmtId="0" fontId="22" fillId="3" borderId="0" xfId="5" applyFont="1" applyFill="1" applyBorder="1" applyAlignment="1" applyProtection="1"/>
    <xf numFmtId="43" fontId="22" fillId="3" borderId="0" xfId="1" applyFont="1" applyFill="1" applyBorder="1" applyAlignment="1" applyProtection="1"/>
    <xf numFmtId="0" fontId="22" fillId="3" borderId="17" xfId="5" applyFont="1" applyFill="1" applyBorder="1" applyProtection="1"/>
    <xf numFmtId="43" fontId="6" fillId="3" borderId="0" xfId="1" applyFont="1" applyFill="1" applyBorder="1" applyAlignment="1" applyProtection="1"/>
    <xf numFmtId="0" fontId="6" fillId="3" borderId="0" xfId="5" applyFont="1" applyFill="1" applyBorder="1" applyAlignment="1" applyProtection="1">
      <alignment horizontal="center"/>
    </xf>
    <xf numFmtId="0" fontId="6" fillId="0" borderId="0" xfId="5" applyFill="1" applyBorder="1" applyAlignment="1" applyProtection="1"/>
    <xf numFmtId="0" fontId="6" fillId="0" borderId="0" xfId="5" applyFill="1" applyBorder="1" applyAlignment="1" applyProtection="1">
      <alignment horizontal="center"/>
    </xf>
    <xf numFmtId="0" fontId="6" fillId="0" borderId="0" xfId="5" applyFill="1" applyBorder="1" applyAlignment="1" applyProtection="1">
      <alignment horizontal="left"/>
    </xf>
    <xf numFmtId="14" fontId="6" fillId="0" borderId="0" xfId="5" applyNumberFormat="1" applyFill="1" applyBorder="1" applyAlignment="1" applyProtection="1">
      <alignment horizontal="center"/>
    </xf>
    <xf numFmtId="2" fontId="6" fillId="0" borderId="0" xfId="5" applyNumberFormat="1" applyFill="1" applyBorder="1" applyAlignment="1" applyProtection="1">
      <alignment horizontal="right"/>
    </xf>
    <xf numFmtId="14" fontId="8" fillId="37" borderId="1" xfId="5" applyNumberFormat="1" applyFont="1" applyFill="1" applyBorder="1" applyAlignment="1" applyProtection="1">
      <alignment horizontal="center"/>
    </xf>
    <xf numFmtId="14" fontId="8" fillId="37" borderId="27" xfId="5" applyNumberFormat="1" applyFont="1" applyFill="1" applyBorder="1" applyAlignment="1" applyProtection="1">
      <alignment horizontal="center"/>
    </xf>
    <xf numFmtId="14" fontId="8" fillId="37" borderId="54" xfId="5" applyNumberFormat="1" applyFont="1" applyFill="1" applyBorder="1" applyAlignment="1" applyProtection="1">
      <alignment horizontal="center"/>
    </xf>
    <xf numFmtId="43" fontId="7" fillId="37" borderId="54" xfId="1" applyFont="1" applyFill="1" applyBorder="1" applyProtection="1"/>
    <xf numFmtId="0" fontId="42" fillId="3" borderId="0" xfId="2" applyFont="1" applyFill="1" applyBorder="1" applyAlignment="1">
      <alignment horizontal="left"/>
    </xf>
    <xf numFmtId="0" fontId="42" fillId="3" borderId="0" xfId="2" applyFont="1" applyFill="1" applyAlignment="1">
      <alignment horizontal="right"/>
    </xf>
    <xf numFmtId="0" fontId="42" fillId="3" borderId="7" xfId="2" applyFont="1" applyFill="1" applyBorder="1" applyAlignment="1" applyProtection="1">
      <alignment horizontal="center"/>
      <protection locked="0"/>
    </xf>
    <xf numFmtId="0" fontId="7" fillId="3" borderId="0" xfId="5" applyFont="1" applyFill="1" applyBorder="1" applyAlignment="1" applyProtection="1">
      <alignment horizontal="right"/>
    </xf>
    <xf numFmtId="0" fontId="68" fillId="3" borderId="17" xfId="5" applyFont="1" applyFill="1" applyBorder="1" applyAlignment="1" applyProtection="1"/>
    <xf numFmtId="0" fontId="16" fillId="3" borderId="0" xfId="0" applyFont="1" applyFill="1" applyBorder="1"/>
    <xf numFmtId="0" fontId="22" fillId="3" borderId="0" xfId="0" applyFont="1" applyFill="1" applyBorder="1"/>
    <xf numFmtId="0" fontId="11" fillId="3" borderId="0" xfId="0" applyFont="1" applyFill="1" applyBorder="1"/>
    <xf numFmtId="0" fontId="44" fillId="3" borderId="0" xfId="0" applyFont="1" applyFill="1" applyBorder="1"/>
    <xf numFmtId="0" fontId="12" fillId="3" borderId="0" xfId="0" applyFont="1" applyFill="1" applyBorder="1"/>
    <xf numFmtId="2" fontId="12" fillId="3" borderId="0" xfId="0" applyNumberFormat="1" applyFont="1" applyFill="1" applyBorder="1"/>
    <xf numFmtId="2" fontId="11" fillId="3" borderId="0" xfId="0" applyNumberFormat="1" applyFont="1" applyFill="1" applyBorder="1"/>
    <xf numFmtId="43" fontId="69" fillId="3" borderId="0" xfId="1" applyFont="1" applyFill="1" applyBorder="1" applyAlignment="1" applyProtection="1"/>
    <xf numFmtId="0" fontId="22" fillId="37" borderId="1" xfId="0" applyFont="1" applyFill="1" applyBorder="1"/>
    <xf numFmtId="0" fontId="0" fillId="0" borderId="0" xfId="0" applyFill="1"/>
    <xf numFmtId="0" fontId="70" fillId="3" borderId="0" xfId="0" applyFont="1" applyFill="1"/>
    <xf numFmtId="43" fontId="8" fillId="37" borderId="1" xfId="1" applyFont="1" applyFill="1" applyBorder="1" applyAlignment="1" applyProtection="1">
      <alignment horizontal="center"/>
    </xf>
    <xf numFmtId="0" fontId="8" fillId="0" borderId="39" xfId="5" applyFont="1" applyFill="1" applyBorder="1" applyProtection="1">
      <protection locked="0"/>
    </xf>
    <xf numFmtId="0" fontId="8" fillId="0" borderId="1" xfId="5" applyFont="1" applyFill="1" applyBorder="1" applyAlignment="1" applyProtection="1">
      <alignment horizontal="center"/>
      <protection locked="0"/>
    </xf>
    <xf numFmtId="0" fontId="8" fillId="0" borderId="12" xfId="5" applyFont="1" applyFill="1" applyBorder="1" applyProtection="1">
      <protection locked="0"/>
    </xf>
    <xf numFmtId="0" fontId="8" fillId="0" borderId="12" xfId="79" applyFont="1" applyFill="1" applyBorder="1" applyProtection="1">
      <protection locked="0"/>
    </xf>
    <xf numFmtId="49" fontId="8" fillId="0" borderId="5" xfId="5" applyNumberFormat="1" applyFont="1" applyFill="1" applyBorder="1" applyProtection="1">
      <protection locked="0"/>
    </xf>
    <xf numFmtId="0" fontId="8" fillId="0" borderId="60" xfId="5" applyFont="1" applyFill="1" applyBorder="1" applyProtection="1">
      <protection locked="0"/>
    </xf>
    <xf numFmtId="0" fontId="7" fillId="0" borderId="59" xfId="5" applyNumberFormat="1" applyFont="1" applyFill="1" applyBorder="1" applyAlignment="1" applyProtection="1">
      <alignment horizontal="center" vertical="top" wrapText="1"/>
      <protection locked="0"/>
    </xf>
    <xf numFmtId="172" fontId="6" fillId="0" borderId="58" xfId="5" applyNumberFormat="1" applyFont="1" applyFill="1" applyBorder="1" applyAlignment="1" applyProtection="1">
      <alignment horizontal="center" vertical="top" wrapText="1"/>
      <protection locked="0"/>
    </xf>
    <xf numFmtId="0" fontId="41" fillId="0" borderId="59" xfId="5" applyNumberFormat="1" applyFont="1" applyFill="1" applyBorder="1" applyAlignment="1" applyProtection="1">
      <alignment horizontal="center" vertical="top" wrapText="1"/>
      <protection locked="0"/>
    </xf>
    <xf numFmtId="172" fontId="40" fillId="0" borderId="58" xfId="5" applyNumberFormat="1" applyFont="1" applyFill="1" applyBorder="1" applyAlignment="1" applyProtection="1">
      <alignment horizontal="center" vertical="top" wrapText="1"/>
      <protection locked="0"/>
    </xf>
    <xf numFmtId="43" fontId="7" fillId="0" borderId="59" xfId="5" applyNumberFormat="1" applyFont="1" applyFill="1" applyBorder="1" applyAlignment="1" applyProtection="1">
      <alignment horizontal="center" vertical="top" wrapText="1"/>
      <protection locked="0"/>
    </xf>
    <xf numFmtId="169" fontId="6" fillId="0" borderId="59" xfId="5" applyNumberFormat="1" applyFill="1" applyBorder="1" applyProtection="1">
      <protection locked="0"/>
    </xf>
    <xf numFmtId="169" fontId="6" fillId="0" borderId="62" xfId="5" applyNumberFormat="1" applyFill="1" applyBorder="1" applyProtection="1">
      <protection locked="0"/>
    </xf>
    <xf numFmtId="169" fontId="6" fillId="0" borderId="57" xfId="5" applyNumberFormat="1" applyFont="1" applyFill="1" applyBorder="1" applyProtection="1">
      <protection locked="0"/>
    </xf>
    <xf numFmtId="43" fontId="8" fillId="37" borderId="27" xfId="1" applyFont="1" applyFill="1" applyBorder="1" applyAlignment="1" applyProtection="1">
      <alignment horizontal="center"/>
    </xf>
    <xf numFmtId="43" fontId="0" fillId="37" borderId="13" xfId="1" applyFont="1" applyFill="1" applyBorder="1" applyAlignment="1" applyProtection="1">
      <alignment horizontal="center"/>
    </xf>
    <xf numFmtId="43" fontId="0" fillId="37" borderId="36" xfId="1" applyFont="1" applyFill="1" applyBorder="1" applyProtection="1"/>
    <xf numFmtId="171" fontId="10" fillId="37" borderId="44" xfId="1" applyNumberFormat="1" applyFont="1" applyFill="1" applyBorder="1" applyAlignment="1" applyProtection="1">
      <alignment horizontal="right"/>
    </xf>
    <xf numFmtId="171" fontId="0" fillId="37" borderId="64" xfId="1" applyNumberFormat="1" applyFont="1" applyFill="1" applyBorder="1" applyAlignment="1" applyProtection="1">
      <alignment horizontal="center"/>
      <protection locked="0"/>
    </xf>
    <xf numFmtId="43" fontId="0" fillId="0" borderId="6" xfId="1" applyFont="1" applyFill="1" applyBorder="1" applyProtection="1">
      <protection locked="0"/>
    </xf>
    <xf numFmtId="43" fontId="0" fillId="0" borderId="4" xfId="1" applyFont="1" applyBorder="1" applyProtection="1">
      <protection locked="0"/>
    </xf>
    <xf numFmtId="171" fontId="10" fillId="0" borderId="35" xfId="1" applyNumberFormat="1" applyFont="1" applyFill="1" applyBorder="1" applyAlignment="1" applyProtection="1">
      <alignment horizontal="right"/>
      <protection locked="0"/>
    </xf>
    <xf numFmtId="171" fontId="10" fillId="0" borderId="44" xfId="1" applyNumberFormat="1" applyFont="1" applyFill="1" applyBorder="1" applyAlignment="1" applyProtection="1">
      <alignment horizontal="right"/>
      <protection locked="0"/>
    </xf>
    <xf numFmtId="43" fontId="0" fillId="0" borderId="39" xfId="1" applyFont="1" applyFill="1" applyBorder="1" applyProtection="1">
      <protection locked="0"/>
    </xf>
    <xf numFmtId="43" fontId="0" fillId="0" borderId="12" xfId="1" applyFont="1" applyBorder="1" applyProtection="1">
      <protection locked="0"/>
    </xf>
    <xf numFmtId="0" fontId="0" fillId="0" borderId="39" xfId="0" applyFont="1" applyFill="1" applyBorder="1" applyProtection="1">
      <protection locked="0"/>
    </xf>
    <xf numFmtId="0" fontId="0" fillId="0" borderId="7" xfId="0" applyFont="1" applyFill="1" applyBorder="1" applyProtection="1">
      <protection locked="0"/>
    </xf>
    <xf numFmtId="0" fontId="0" fillId="0" borderId="12" xfId="0" applyFont="1" applyBorder="1" applyProtection="1">
      <protection locked="0"/>
    </xf>
    <xf numFmtId="0" fontId="0" fillId="0" borderId="3" xfId="0" applyFont="1" applyBorder="1" applyProtection="1">
      <protection locked="0"/>
    </xf>
    <xf numFmtId="0" fontId="0" fillId="0" borderId="37" xfId="0" applyFont="1" applyFill="1" applyBorder="1" applyProtection="1">
      <protection locked="0"/>
    </xf>
    <xf numFmtId="0" fontId="0" fillId="0" borderId="13" xfId="0" applyFont="1" applyBorder="1" applyProtection="1">
      <protection locked="0"/>
    </xf>
    <xf numFmtId="0" fontId="0" fillId="0" borderId="1" xfId="0" applyFont="1" applyFill="1" applyBorder="1" applyProtection="1">
      <protection locked="0"/>
    </xf>
    <xf numFmtId="0" fontId="0" fillId="0" borderId="5" xfId="0" applyFont="1" applyBorder="1" applyProtection="1">
      <protection locked="0"/>
    </xf>
    <xf numFmtId="0" fontId="22" fillId="0" borderId="12" xfId="0" applyFont="1" applyFill="1" applyBorder="1" applyProtection="1">
      <protection locked="0"/>
    </xf>
    <xf numFmtId="0" fontId="6" fillId="3" borderId="0" xfId="5" applyFill="1" applyBorder="1" applyAlignment="1" applyProtection="1">
      <protection locked="0"/>
    </xf>
    <xf numFmtId="0" fontId="11" fillId="3" borderId="0" xfId="0" applyFont="1" applyFill="1" applyBorder="1" applyProtection="1">
      <protection locked="0"/>
    </xf>
    <xf numFmtId="0" fontId="34" fillId="0" borderId="0" xfId="0" applyFont="1" applyFill="1"/>
    <xf numFmtId="0" fontId="0" fillId="3" borderId="2" xfId="0" applyFill="1" applyBorder="1" applyAlignment="1">
      <alignment horizontal="center" vertical="center" wrapText="1"/>
    </xf>
    <xf numFmtId="0" fontId="10" fillId="0" borderId="86" xfId="0" applyFont="1" applyBorder="1" applyAlignment="1">
      <alignment horizontal="center"/>
    </xf>
    <xf numFmtId="0" fontId="3" fillId="0" borderId="0" xfId="54"/>
    <xf numFmtId="0" fontId="71" fillId="0" borderId="5" xfId="54" applyFont="1" applyBorder="1"/>
    <xf numFmtId="0" fontId="72" fillId="0" borderId="0" xfId="54" applyFont="1"/>
    <xf numFmtId="0" fontId="71" fillId="0" borderId="5" xfId="54" applyFont="1" applyBorder="1" applyAlignment="1">
      <alignment horizontal="center"/>
    </xf>
    <xf numFmtId="0" fontId="71" fillId="2" borderId="5" xfId="54" applyFont="1" applyFill="1" applyBorder="1" applyAlignment="1">
      <alignment horizontal="center"/>
    </xf>
    <xf numFmtId="0" fontId="71" fillId="0" borderId="0" xfId="54" applyFont="1"/>
    <xf numFmtId="175" fontId="71" fillId="0" borderId="5" xfId="54" applyNumberFormat="1" applyFont="1" applyBorder="1" applyAlignment="1">
      <alignment horizontal="center"/>
    </xf>
    <xf numFmtId="1" fontId="6" fillId="3" borderId="0" xfId="5" applyNumberFormat="1" applyFill="1" applyBorder="1" applyAlignment="1" applyProtection="1">
      <alignment horizontal="center"/>
    </xf>
    <xf numFmtId="1" fontId="22" fillId="3" borderId="0" xfId="5" applyNumberFormat="1" applyFont="1" applyFill="1" applyBorder="1" applyAlignment="1" applyProtection="1"/>
    <xf numFmtId="1" fontId="6" fillId="3" borderId="0" xfId="5" applyNumberFormat="1" applyFill="1" applyBorder="1" applyAlignment="1" applyProtection="1"/>
    <xf numFmtId="1" fontId="6" fillId="3" borderId="0" xfId="5" applyNumberFormat="1" applyFill="1" applyBorder="1" applyAlignment="1" applyProtection="1">
      <alignment horizontal="left"/>
    </xf>
    <xf numFmtId="1" fontId="8" fillId="0" borderId="1" xfId="5" applyNumberFormat="1" applyFont="1" applyFill="1" applyBorder="1" applyAlignment="1" applyProtection="1">
      <alignment horizontal="center"/>
      <protection locked="0"/>
    </xf>
    <xf numFmtId="1" fontId="8" fillId="0" borderId="5" xfId="5" applyNumberFormat="1" applyFont="1" applyFill="1" applyBorder="1" applyAlignment="1" applyProtection="1">
      <alignment horizontal="center"/>
      <protection locked="0"/>
    </xf>
    <xf numFmtId="1" fontId="8" fillId="0" borderId="5" xfId="79" applyNumberFormat="1" applyFont="1" applyFill="1" applyBorder="1" applyAlignment="1" applyProtection="1">
      <alignment horizontal="center"/>
      <protection locked="0"/>
    </xf>
    <xf numFmtId="1" fontId="6" fillId="0" borderId="0" xfId="5" applyNumberFormat="1" applyFill="1" applyBorder="1" applyAlignment="1" applyProtection="1">
      <alignment horizontal="center"/>
    </xf>
    <xf numFmtId="1" fontId="6" fillId="0" borderId="0" xfId="5" applyNumberFormat="1" applyFill="1" applyBorder="1" applyProtection="1"/>
    <xf numFmtId="1" fontId="73" fillId="0" borderId="0" xfId="54" applyNumberFormat="1" applyFont="1"/>
    <xf numFmtId="1" fontId="3" fillId="0" borderId="0" xfId="54" applyNumberFormat="1"/>
    <xf numFmtId="175" fontId="7" fillId="0" borderId="55" xfId="5" applyNumberFormat="1" applyFont="1" applyFill="1" applyBorder="1" applyAlignment="1" applyProtection="1">
      <alignment horizontal="center" vertical="center" wrapText="1"/>
      <protection locked="0"/>
    </xf>
    <xf numFmtId="175" fontId="8" fillId="0" borderId="5" xfId="5" applyNumberFormat="1" applyFont="1" applyFill="1" applyBorder="1" applyAlignment="1" applyProtection="1">
      <alignment horizontal="center"/>
      <protection locked="0"/>
    </xf>
    <xf numFmtId="175" fontId="8" fillId="0" borderId="5" xfId="79" applyNumberFormat="1" applyFont="1" applyFill="1" applyBorder="1" applyAlignment="1" applyProtection="1">
      <alignment horizontal="center"/>
      <protection locked="0"/>
    </xf>
    <xf numFmtId="175" fontId="6" fillId="0" borderId="0" xfId="5" applyNumberFormat="1" applyFill="1" applyBorder="1" applyAlignment="1" applyProtection="1">
      <alignment horizontal="center"/>
    </xf>
    <xf numFmtId="1" fontId="71" fillId="2" borderId="2" xfId="54" applyNumberFormat="1" applyFont="1" applyFill="1" applyBorder="1" applyAlignment="1">
      <alignment horizontal="center"/>
    </xf>
    <xf numFmtId="1" fontId="71" fillId="0" borderId="2" xfId="54" applyNumberFormat="1" applyFont="1" applyBorder="1" applyAlignment="1">
      <alignment horizontal="center"/>
    </xf>
    <xf numFmtId="1" fontId="0" fillId="0" borderId="0" xfId="0" applyNumberFormat="1"/>
    <xf numFmtId="0" fontId="43" fillId="3" borderId="0" xfId="10" applyFont="1" applyFill="1"/>
    <xf numFmtId="0" fontId="0" fillId="3" borderId="0" xfId="0" applyFill="1" applyAlignment="1">
      <alignment horizontal="left"/>
    </xf>
    <xf numFmtId="1" fontId="75" fillId="0" borderId="5" xfId="54" applyNumberFormat="1" applyFont="1" applyBorder="1" applyAlignment="1">
      <alignment horizontal="center" vertical="center"/>
    </xf>
    <xf numFmtId="175" fontId="75" fillId="0" borderId="5" xfId="54" applyNumberFormat="1" applyFont="1" applyBorder="1" applyAlignment="1">
      <alignment horizontal="center"/>
    </xf>
    <xf numFmtId="1" fontId="75" fillId="0" borderId="85" xfId="54" applyNumberFormat="1" applyFont="1" applyBorder="1" applyAlignment="1">
      <alignment horizontal="center" vertical="center"/>
    </xf>
    <xf numFmtId="1" fontId="75" fillId="0" borderId="67" xfId="54" applyNumberFormat="1" applyFont="1" applyBorder="1" applyAlignment="1">
      <alignment horizontal="center" vertical="center"/>
    </xf>
    <xf numFmtId="1" fontId="75" fillId="0" borderId="40" xfId="54" applyNumberFormat="1" applyFont="1" applyBorder="1" applyAlignment="1">
      <alignment horizontal="center" vertical="center"/>
    </xf>
    <xf numFmtId="1" fontId="75" fillId="0" borderId="87" xfId="54" applyNumberFormat="1" applyFont="1" applyBorder="1" applyAlignment="1">
      <alignment horizontal="center" vertical="center"/>
    </xf>
    <xf numFmtId="1" fontId="75" fillId="0" borderId="39" xfId="54" applyNumberFormat="1" applyFont="1" applyBorder="1" applyAlignment="1">
      <alignment horizontal="center" vertical="center"/>
    </xf>
    <xf numFmtId="0" fontId="75" fillId="0" borderId="5" xfId="54" applyFont="1" applyBorder="1" applyAlignment="1">
      <alignment horizontal="center"/>
    </xf>
    <xf numFmtId="0" fontId="74" fillId="0" borderId="5" xfId="54" applyFont="1" applyBorder="1" applyAlignment="1">
      <alignment horizontal="center"/>
    </xf>
    <xf numFmtId="4" fontId="74" fillId="0" borderId="5" xfId="54" applyNumberFormat="1" applyFont="1" applyBorder="1" applyAlignment="1">
      <alignment horizontal="center"/>
    </xf>
    <xf numFmtId="9" fontId="74" fillId="0" borderId="5" xfId="122" applyFont="1" applyBorder="1" applyAlignment="1">
      <alignment horizontal="center"/>
    </xf>
    <xf numFmtId="0" fontId="74" fillId="0" borderId="85" xfId="54" applyFont="1" applyBorder="1" applyAlignment="1">
      <alignment horizontal="center"/>
    </xf>
    <xf numFmtId="0" fontId="74" fillId="0" borderId="10" xfId="54" applyFont="1" applyBorder="1" applyAlignment="1">
      <alignment horizontal="center"/>
    </xf>
    <xf numFmtId="39" fontId="74" fillId="0" borderId="5" xfId="55" applyNumberFormat="1" applyFont="1" applyBorder="1" applyAlignment="1">
      <alignment horizontal="center"/>
    </xf>
    <xf numFmtId="39" fontId="74" fillId="0" borderId="5" xfId="54" applyNumberFormat="1" applyFont="1" applyBorder="1" applyAlignment="1">
      <alignment horizontal="center"/>
    </xf>
    <xf numFmtId="39" fontId="74" fillId="0" borderId="1" xfId="55" applyNumberFormat="1" applyFont="1" applyBorder="1" applyAlignment="1">
      <alignment horizontal="center"/>
    </xf>
    <xf numFmtId="39" fontId="74" fillId="0" borderId="1" xfId="54" applyNumberFormat="1" applyFont="1" applyBorder="1" applyAlignment="1">
      <alignment horizontal="center"/>
    </xf>
    <xf numFmtId="39" fontId="74" fillId="0" borderId="14" xfId="55" applyNumberFormat="1" applyFont="1" applyBorder="1" applyAlignment="1">
      <alignment horizontal="center"/>
    </xf>
    <xf numFmtId="39" fontId="74" fillId="0" borderId="14" xfId="54" applyNumberFormat="1" applyFont="1" applyBorder="1" applyAlignment="1">
      <alignment horizontal="center"/>
    </xf>
    <xf numFmtId="2" fontId="8" fillId="37" borderId="1" xfId="5" applyNumberFormat="1" applyFont="1" applyFill="1" applyBorder="1" applyAlignment="1" applyProtection="1">
      <alignment horizontal="center"/>
      <protection locked="0"/>
    </xf>
    <xf numFmtId="166" fontId="10" fillId="37" borderId="54" xfId="8" applyFont="1" applyFill="1" applyBorder="1" applyAlignment="1" applyProtection="1">
      <alignment horizontal="center"/>
      <protection locked="0"/>
    </xf>
    <xf numFmtId="0" fontId="8" fillId="0" borderId="39" xfId="79" applyFont="1" applyFill="1" applyBorder="1" applyProtection="1">
      <protection locked="0"/>
    </xf>
    <xf numFmtId="0" fontId="8" fillId="0" borderId="1" xfId="5" applyFont="1" applyFill="1" applyBorder="1" applyAlignment="1" applyProtection="1">
      <alignment horizontal="left"/>
      <protection locked="0"/>
    </xf>
    <xf numFmtId="175" fontId="8" fillId="0" borderId="1" xfId="5" applyNumberFormat="1" applyFont="1" applyFill="1" applyBorder="1" applyAlignment="1" applyProtection="1">
      <alignment horizontal="center"/>
      <protection locked="0"/>
    </xf>
    <xf numFmtId="1" fontId="8" fillId="37" borderId="1" xfId="5" applyNumberFormat="1" applyFont="1" applyFill="1" applyBorder="1" applyAlignment="1" applyProtection="1">
      <alignment horizontal="center"/>
    </xf>
    <xf numFmtId="43" fontId="8" fillId="37" borderId="1" xfId="1" applyFont="1" applyFill="1" applyBorder="1" applyAlignment="1" applyProtection="1">
      <alignment horizontal="right"/>
    </xf>
    <xf numFmtId="0" fontId="8" fillId="0" borderId="60" xfId="79" applyFont="1" applyFill="1" applyBorder="1" applyProtection="1">
      <protection locked="0"/>
    </xf>
    <xf numFmtId="0" fontId="8" fillId="0" borderId="0" xfId="79" applyFont="1" applyFill="1" applyBorder="1" applyAlignment="1" applyProtection="1">
      <alignment horizontal="left"/>
      <protection locked="0"/>
    </xf>
    <xf numFmtId="0" fontId="1" fillId="0" borderId="5" xfId="0" applyFont="1" applyFill="1" applyBorder="1" applyProtection="1">
      <protection locked="0"/>
    </xf>
    <xf numFmtId="0" fontId="8" fillId="37" borderId="5" xfId="5" applyNumberFormat="1" applyFont="1" applyFill="1" applyBorder="1" applyAlignment="1" applyProtection="1">
      <alignment horizontal="center"/>
    </xf>
    <xf numFmtId="0" fontId="8" fillId="0" borderId="61" xfId="5" applyFont="1" applyFill="1" applyBorder="1" applyProtection="1">
      <protection locked="0"/>
    </xf>
    <xf numFmtId="0" fontId="8" fillId="0" borderId="27" xfId="5" applyFont="1" applyFill="1" applyBorder="1" applyAlignment="1" applyProtection="1">
      <protection locked="0"/>
    </xf>
    <xf numFmtId="1" fontId="8" fillId="0" borderId="27" xfId="5" applyNumberFormat="1" applyFont="1" applyFill="1" applyBorder="1" applyAlignment="1" applyProtection="1">
      <alignment horizontal="center"/>
      <protection locked="0"/>
    </xf>
    <xf numFmtId="0" fontId="8" fillId="0" borderId="27" xfId="5" applyFont="1" applyFill="1" applyBorder="1" applyAlignment="1" applyProtection="1">
      <alignment horizontal="center"/>
      <protection locked="0"/>
    </xf>
    <xf numFmtId="0" fontId="8" fillId="0" borderId="27" xfId="5" applyFont="1" applyFill="1" applyBorder="1" applyAlignment="1" applyProtection="1">
      <alignment horizontal="left"/>
      <protection locked="0"/>
    </xf>
    <xf numFmtId="14" fontId="8" fillId="0" borderId="27" xfId="5" applyNumberFormat="1" applyFont="1" applyFill="1" applyBorder="1" applyAlignment="1" applyProtection="1">
      <alignment horizontal="center"/>
      <protection locked="0"/>
    </xf>
    <xf numFmtId="175" fontId="8" fillId="0" borderId="27" xfId="5" applyNumberFormat="1" applyFont="1" applyFill="1" applyBorder="1" applyAlignment="1" applyProtection="1">
      <alignment horizontal="center"/>
      <protection locked="0"/>
    </xf>
    <xf numFmtId="0" fontId="8" fillId="37" borderId="27" xfId="5" applyNumberFormat="1" applyFont="1" applyFill="1" applyBorder="1" applyAlignment="1" applyProtection="1">
      <alignment horizontal="center"/>
    </xf>
    <xf numFmtId="2" fontId="8" fillId="0" borderId="27" xfId="5" applyNumberFormat="1" applyFont="1" applyFill="1" applyBorder="1" applyAlignment="1" applyProtection="1">
      <alignment horizontal="right"/>
      <protection locked="0"/>
    </xf>
    <xf numFmtId="43" fontId="8" fillId="37" borderId="27" xfId="1" applyFont="1" applyFill="1" applyBorder="1" applyAlignment="1" applyProtection="1">
      <alignment horizontal="right"/>
    </xf>
    <xf numFmtId="0" fontId="76" fillId="0" borderId="53" xfId="5" applyFont="1" applyFill="1" applyBorder="1" applyProtection="1">
      <protection locked="0"/>
    </xf>
    <xf numFmtId="0" fontId="76" fillId="0" borderId="54" xfId="5" applyFont="1" applyFill="1" applyBorder="1" applyAlignment="1" applyProtection="1">
      <protection locked="0"/>
    </xf>
    <xf numFmtId="1" fontId="76" fillId="0" borderId="54" xfId="5" applyNumberFormat="1" applyFont="1" applyFill="1" applyBorder="1" applyAlignment="1" applyProtection="1">
      <alignment horizontal="center"/>
      <protection locked="0"/>
    </xf>
    <xf numFmtId="0" fontId="76" fillId="0" borderId="54" xfId="5" applyFont="1" applyFill="1" applyBorder="1" applyAlignment="1" applyProtection="1">
      <alignment horizontal="center"/>
      <protection locked="0"/>
    </xf>
    <xf numFmtId="0" fontId="76" fillId="0" borderId="54" xfId="5" applyFont="1" applyFill="1" applyBorder="1" applyAlignment="1" applyProtection="1">
      <alignment horizontal="left"/>
      <protection locked="0"/>
    </xf>
    <xf numFmtId="14" fontId="76" fillId="0" borderId="54" xfId="5" applyNumberFormat="1" applyFont="1" applyFill="1" applyBorder="1" applyAlignment="1" applyProtection="1">
      <alignment horizontal="center"/>
      <protection locked="0"/>
    </xf>
    <xf numFmtId="175" fontId="76" fillId="0" borderId="54" xfId="5" applyNumberFormat="1" applyFont="1" applyFill="1" applyBorder="1" applyAlignment="1" applyProtection="1">
      <alignment horizontal="center"/>
      <protection locked="0"/>
    </xf>
    <xf numFmtId="0" fontId="76" fillId="37" borderId="54" xfId="5" applyNumberFormat="1" applyFont="1" applyFill="1" applyBorder="1" applyAlignment="1" applyProtection="1">
      <alignment horizontal="center"/>
    </xf>
    <xf numFmtId="41" fontId="76" fillId="0" borderId="54" xfId="5" applyNumberFormat="1" applyFont="1" applyFill="1" applyBorder="1" applyProtection="1">
      <protection locked="0"/>
    </xf>
    <xf numFmtId="43" fontId="76" fillId="37" borderId="54" xfId="1" applyFont="1" applyFill="1" applyBorder="1" applyProtection="1"/>
    <xf numFmtId="175" fontId="7" fillId="0" borderId="89" xfId="5" applyNumberFormat="1" applyFont="1" applyFill="1" applyBorder="1" applyAlignment="1" applyProtection="1">
      <alignment horizontal="center" vertical="center" wrapText="1"/>
      <protection locked="0"/>
    </xf>
    <xf numFmtId="0" fontId="7" fillId="37" borderId="89" xfId="5" applyFont="1" applyFill="1" applyBorder="1" applyAlignment="1" applyProtection="1">
      <alignment horizontal="center" vertical="center" wrapText="1"/>
    </xf>
    <xf numFmtId="174" fontId="42" fillId="3" borderId="7" xfId="2" applyNumberFormat="1" applyFont="1" applyFill="1" applyBorder="1" applyAlignment="1" applyProtection="1">
      <alignment horizontal="right"/>
      <protection locked="0"/>
    </xf>
    <xf numFmtId="175" fontId="42" fillId="3" borderId="0" xfId="2" applyNumberFormat="1" applyFont="1" applyFill="1" applyBorder="1" applyAlignment="1">
      <alignment horizontal="right"/>
    </xf>
    <xf numFmtId="2" fontId="6" fillId="0" borderId="5" xfId="5" applyNumberFormat="1" applyFont="1" applyFill="1" applyBorder="1" applyAlignment="1" applyProtection="1">
      <alignment horizontal="right"/>
      <protection locked="0"/>
    </xf>
    <xf numFmtId="2" fontId="6" fillId="0" borderId="5" xfId="5" applyNumberFormat="1" applyFont="1" applyFill="1" applyBorder="1" applyAlignment="1" applyProtection="1">
      <alignment horizontal="right"/>
    </xf>
    <xf numFmtId="40" fontId="8" fillId="37" borderId="83" xfId="1" applyNumberFormat="1" applyFont="1" applyFill="1" applyBorder="1" applyAlignment="1" applyProtection="1">
      <alignment horizontal="center"/>
    </xf>
    <xf numFmtId="164" fontId="6" fillId="3" borderId="0" xfId="5" applyNumberFormat="1" applyFill="1" applyBorder="1" applyProtection="1"/>
    <xf numFmtId="164" fontId="22" fillId="3" borderId="0" xfId="5" applyNumberFormat="1" applyFont="1" applyFill="1" applyBorder="1" applyAlignment="1" applyProtection="1">
      <alignment horizontal="center"/>
    </xf>
    <xf numFmtId="164" fontId="6" fillId="3" borderId="0" xfId="5" applyNumberFormat="1" applyFont="1" applyFill="1" applyBorder="1" applyAlignment="1" applyProtection="1">
      <alignment horizontal="center"/>
    </xf>
    <xf numFmtId="164" fontId="7" fillId="3" borderId="0" xfId="5" applyNumberFormat="1" applyFont="1" applyFill="1" applyBorder="1" applyAlignment="1" applyProtection="1">
      <alignment horizontal="center"/>
    </xf>
    <xf numFmtId="164" fontId="0" fillId="0" borderId="34" xfId="8" applyNumberFormat="1" applyFont="1" applyFill="1" applyBorder="1" applyProtection="1"/>
    <xf numFmtId="164" fontId="6" fillId="0" borderId="0" xfId="8" applyNumberFormat="1" applyFont="1" applyFill="1" applyBorder="1" applyProtection="1"/>
    <xf numFmtId="164" fontId="6" fillId="0" borderId="0" xfId="5" applyNumberFormat="1" applyFill="1" applyBorder="1" applyProtection="1"/>
    <xf numFmtId="164" fontId="0" fillId="0" borderId="0" xfId="8" applyNumberFormat="1" applyFont="1" applyFill="1" applyBorder="1" applyProtection="1"/>
    <xf numFmtId="171" fontId="0" fillId="37" borderId="13" xfId="1" applyNumberFormat="1" applyFont="1" applyFill="1" applyBorder="1" applyAlignment="1">
      <alignment horizontal="center"/>
    </xf>
    <xf numFmtId="0" fontId="0" fillId="0" borderId="95" xfId="0" applyFont="1" applyBorder="1" applyProtection="1">
      <protection locked="0"/>
    </xf>
    <xf numFmtId="0" fontId="0" fillId="0" borderId="93" xfId="0" applyFont="1" applyFill="1" applyBorder="1" applyProtection="1">
      <protection locked="0"/>
    </xf>
    <xf numFmtId="0" fontId="0" fillId="0" borderId="96" xfId="0" applyFont="1" applyBorder="1" applyProtection="1">
      <protection locked="0"/>
    </xf>
    <xf numFmtId="38" fontId="0" fillId="37" borderId="91" xfId="1" applyNumberFormat="1" applyFont="1" applyFill="1" applyBorder="1" applyAlignment="1">
      <alignment horizontal="center" vertical="center" wrapText="1"/>
    </xf>
    <xf numFmtId="38" fontId="0" fillId="37" borderId="92" xfId="1" applyNumberFormat="1" applyFont="1" applyFill="1" applyBorder="1" applyAlignment="1">
      <alignment horizontal="center" vertical="center" wrapText="1"/>
    </xf>
    <xf numFmtId="167" fontId="0" fillId="0" borderId="1" xfId="122" applyNumberFormat="1" applyFont="1" applyFill="1" applyBorder="1" applyProtection="1">
      <protection locked="0"/>
    </xf>
    <xf numFmtId="167" fontId="0" fillId="0" borderId="5" xfId="122" applyNumberFormat="1" applyFont="1" applyBorder="1" applyProtection="1">
      <protection locked="0"/>
    </xf>
    <xf numFmtId="38" fontId="10" fillId="37" borderId="84" xfId="1" applyNumberFormat="1" applyFont="1" applyFill="1" applyBorder="1" applyAlignment="1">
      <alignment horizontal="center" vertical="center" wrapText="1"/>
    </xf>
    <xf numFmtId="0" fontId="22" fillId="0" borderId="1" xfId="0" applyFont="1" applyFill="1" applyBorder="1"/>
    <xf numFmtId="0" fontId="22" fillId="0" borderId="5" xfId="0" applyFont="1" applyFill="1" applyBorder="1"/>
    <xf numFmtId="40" fontId="76" fillId="37" borderId="56" xfId="1" applyNumberFormat="1" applyFont="1" applyFill="1" applyBorder="1" applyAlignment="1" applyProtection="1">
      <alignment horizontal="center"/>
    </xf>
    <xf numFmtId="0" fontId="42" fillId="3" borderId="7" xfId="2" applyFont="1" applyFill="1" applyBorder="1" applyAlignment="1" applyProtection="1">
      <alignment horizontal="left"/>
      <protection locked="0"/>
    </xf>
    <xf numFmtId="2" fontId="0" fillId="0" borderId="94" xfId="0" applyNumberFormat="1" applyFont="1" applyFill="1" applyBorder="1" applyProtection="1">
      <protection locked="0"/>
    </xf>
    <xf numFmtId="2" fontId="0" fillId="0" borderId="95" xfId="0" applyNumberFormat="1" applyFont="1" applyBorder="1" applyProtection="1">
      <protection locked="0"/>
    </xf>
    <xf numFmtId="0" fontId="0" fillId="3" borderId="0" xfId="0" applyFill="1" applyAlignment="1">
      <alignment horizontal="left" vertical="center" wrapText="1"/>
    </xf>
    <xf numFmtId="0" fontId="0" fillId="3" borderId="0" xfId="0" applyFont="1" applyFill="1" applyAlignment="1">
      <alignment horizontal="left" vertical="center" wrapText="1"/>
    </xf>
    <xf numFmtId="0" fontId="0" fillId="3" borderId="85" xfId="0" applyFill="1" applyBorder="1" applyAlignment="1">
      <alignment horizontal="center" vertical="center"/>
    </xf>
    <xf numFmtId="0" fontId="0" fillId="3" borderId="85" xfId="0" applyFill="1" applyBorder="1" applyAlignment="1">
      <alignment horizontal="center" vertical="center" wrapText="1"/>
    </xf>
    <xf numFmtId="0" fontId="7" fillId="37" borderId="97" xfId="5" applyNumberFormat="1" applyFont="1" applyFill="1" applyBorder="1" applyAlignment="1" applyProtection="1">
      <alignment horizontal="center" vertical="center" wrapText="1"/>
    </xf>
    <xf numFmtId="0" fontId="7" fillId="37" borderId="54" xfId="5" applyNumberFormat="1" applyFont="1" applyFill="1" applyBorder="1" applyAlignment="1" applyProtection="1">
      <alignment horizontal="center" vertical="center" wrapText="1"/>
    </xf>
    <xf numFmtId="174" fontId="42" fillId="3" borderId="0" xfId="2" applyNumberFormat="1" applyFont="1" applyFill="1" applyBorder="1" applyAlignment="1" applyProtection="1">
      <alignment horizontal="right"/>
      <protection locked="0"/>
    </xf>
    <xf numFmtId="0" fontId="7" fillId="3" borderId="0" xfId="5" applyFont="1" applyFill="1" applyBorder="1" applyAlignment="1" applyProtection="1">
      <alignment horizontal="center"/>
    </xf>
    <xf numFmtId="43" fontId="6" fillId="0" borderId="7" xfId="1" applyFont="1" applyFill="1" applyBorder="1" applyAlignment="1" applyProtection="1">
      <alignment vertical="top" wrapText="1"/>
      <protection locked="0"/>
    </xf>
    <xf numFmtId="43" fontId="6" fillId="0" borderId="7" xfId="1" applyFont="1" applyFill="1" applyBorder="1" applyAlignment="1" applyProtection="1">
      <protection locked="0"/>
    </xf>
    <xf numFmtId="43" fontId="6" fillId="0" borderId="98" xfId="1" applyFont="1" applyFill="1" applyBorder="1" applyAlignment="1" applyProtection="1">
      <protection locked="0"/>
    </xf>
    <xf numFmtId="43" fontId="7" fillId="0" borderId="66" xfId="1" applyFont="1" applyFill="1" applyBorder="1" applyAlignment="1" applyProtection="1">
      <alignment vertical="top" wrapText="1"/>
      <protection locked="0"/>
    </xf>
    <xf numFmtId="43" fontId="8" fillId="37" borderId="99" xfId="1" applyFont="1" applyFill="1" applyBorder="1" applyAlignment="1" applyProtection="1">
      <alignment horizontal="center"/>
    </xf>
    <xf numFmtId="43" fontId="8" fillId="37" borderId="82" xfId="1" applyFont="1" applyFill="1" applyBorder="1" applyAlignment="1" applyProtection="1">
      <alignment horizontal="center"/>
    </xf>
    <xf numFmtId="171" fontId="0" fillId="37" borderId="5" xfId="1" applyNumberFormat="1" applyFont="1" applyFill="1" applyBorder="1" applyAlignment="1" applyProtection="1">
      <alignment horizontal="center"/>
      <protection locked="0"/>
    </xf>
    <xf numFmtId="171" fontId="10" fillId="37" borderId="35" xfId="1" applyNumberFormat="1" applyFont="1" applyFill="1" applyBorder="1" applyAlignment="1" applyProtection="1">
      <alignment horizontal="right"/>
      <protection locked="0"/>
    </xf>
    <xf numFmtId="0" fontId="8" fillId="0" borderId="1" xfId="79" applyFont="1" applyFill="1" applyBorder="1" applyAlignment="1" applyProtection="1">
      <alignment horizontal="center"/>
      <protection locked="0"/>
    </xf>
    <xf numFmtId="40" fontId="8" fillId="37" borderId="92" xfId="1" applyNumberFormat="1" applyFont="1" applyFill="1" applyBorder="1" applyAlignment="1" applyProtection="1">
      <alignment horizontal="center"/>
    </xf>
    <xf numFmtId="40" fontId="8" fillId="37" borderId="100" xfId="1" applyNumberFormat="1" applyFont="1" applyFill="1" applyBorder="1" applyAlignment="1" applyProtection="1">
      <alignment horizontal="center"/>
    </xf>
    <xf numFmtId="0" fontId="8" fillId="0" borderId="1" xfId="79" applyFont="1" applyFill="1" applyBorder="1" applyAlignment="1" applyProtection="1">
      <protection locked="0"/>
    </xf>
    <xf numFmtId="49" fontId="8" fillId="0" borderId="1" xfId="5" applyNumberFormat="1" applyFont="1" applyFill="1" applyBorder="1" applyProtection="1">
      <protection locked="0"/>
    </xf>
    <xf numFmtId="1" fontId="8" fillId="0" borderId="1" xfId="79" applyNumberFormat="1" applyFont="1" applyFill="1" applyBorder="1" applyAlignment="1" applyProtection="1">
      <alignment horizontal="center"/>
      <protection locked="0"/>
    </xf>
    <xf numFmtId="0" fontId="8" fillId="0" borderId="1" xfId="79" applyFont="1" applyFill="1" applyBorder="1" applyAlignment="1" applyProtection="1">
      <alignment horizontal="left"/>
      <protection locked="0"/>
    </xf>
    <xf numFmtId="2" fontId="8" fillId="0" borderId="1" xfId="79" applyNumberFormat="1" applyFont="1" applyFill="1" applyBorder="1" applyAlignment="1" applyProtection="1">
      <alignment horizontal="right"/>
      <protection locked="0"/>
    </xf>
    <xf numFmtId="0" fontId="7" fillId="0" borderId="58" xfId="5" applyNumberFormat="1" applyFont="1" applyFill="1" applyBorder="1" applyAlignment="1" applyProtection="1">
      <alignment horizontal="center" vertical="top" wrapText="1"/>
      <protection locked="0"/>
    </xf>
    <xf numFmtId="168" fontId="7" fillId="0" borderId="59" xfId="5" applyNumberFormat="1" applyFont="1" applyFill="1" applyBorder="1" applyAlignment="1" applyProtection="1">
      <alignment horizontal="center" vertical="top" wrapText="1"/>
      <protection locked="0"/>
    </xf>
    <xf numFmtId="2" fontId="8" fillId="37" borderId="101" xfId="5" applyNumberFormat="1" applyFont="1" applyFill="1" applyBorder="1" applyAlignment="1" applyProtection="1">
      <alignment horizontal="center"/>
      <protection locked="0"/>
    </xf>
    <xf numFmtId="2" fontId="8" fillId="37" borderId="10" xfId="5" applyNumberFormat="1" applyFont="1" applyFill="1" applyBorder="1" applyAlignment="1" applyProtection="1">
      <alignment horizontal="center"/>
      <protection locked="0"/>
    </xf>
    <xf numFmtId="0" fontId="7" fillId="37" borderId="54" xfId="5" applyNumberFormat="1" applyFont="1" applyFill="1" applyBorder="1" applyAlignment="1" applyProtection="1">
      <alignment horizontal="center" vertical="center" wrapText="1"/>
    </xf>
    <xf numFmtId="0" fontId="48" fillId="0" borderId="0" xfId="0" applyFont="1" applyFill="1" applyBorder="1"/>
    <xf numFmtId="0" fontId="0" fillId="0" borderId="0" xfId="0" applyFill="1" applyBorder="1"/>
    <xf numFmtId="175" fontId="75" fillId="61" borderId="5" xfId="54" applyNumberFormat="1" applyFont="1" applyFill="1" applyBorder="1" applyAlignment="1">
      <alignment horizontal="center"/>
    </xf>
    <xf numFmtId="39" fontId="74" fillId="61" borderId="5" xfId="54" applyNumberFormat="1" applyFont="1" applyFill="1" applyBorder="1" applyAlignment="1">
      <alignment horizontal="center"/>
    </xf>
    <xf numFmtId="9" fontId="74" fillId="61" borderId="5" xfId="122" applyFont="1" applyFill="1" applyBorder="1" applyAlignment="1">
      <alignment horizontal="center"/>
    </xf>
    <xf numFmtId="39" fontId="74" fillId="61" borderId="14" xfId="55" applyNumberFormat="1" applyFont="1" applyFill="1" applyBorder="1" applyAlignment="1">
      <alignment horizontal="center"/>
    </xf>
    <xf numFmtId="39" fontId="74" fillId="61" borderId="1" xfId="55" applyNumberFormat="1" applyFont="1" applyFill="1" applyBorder="1" applyAlignment="1">
      <alignment horizontal="center"/>
    </xf>
    <xf numFmtId="9" fontId="74" fillId="0" borderId="85" xfId="56" applyFont="1" applyBorder="1" applyAlignment="1">
      <alignment horizontal="center"/>
    </xf>
    <xf numFmtId="39" fontId="74" fillId="61" borderId="5" xfId="55" applyNumberFormat="1" applyFont="1" applyFill="1" applyBorder="1" applyAlignment="1">
      <alignment horizontal="center"/>
    </xf>
    <xf numFmtId="0" fontId="0" fillId="3" borderId="5" xfId="0" applyFill="1" applyBorder="1" applyAlignment="1">
      <alignment horizontal="left" vertical="center" wrapText="1"/>
    </xf>
    <xf numFmtId="0" fontId="0" fillId="3" borderId="0" xfId="0" applyFill="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65" xfId="0" applyFont="1" applyFill="1" applyBorder="1" applyAlignment="1">
      <alignment horizontal="center" vertical="center"/>
    </xf>
    <xf numFmtId="0" fontId="0" fillId="3" borderId="2" xfId="0" applyFill="1" applyBorder="1" applyAlignment="1">
      <alignment horizontal="left" vertical="center" wrapText="1"/>
    </xf>
    <xf numFmtId="0" fontId="0" fillId="3" borderId="3" xfId="0" applyFill="1" applyBorder="1" applyAlignment="1">
      <alignment horizontal="left" vertical="center" wrapText="1"/>
    </xf>
    <xf numFmtId="0" fontId="0" fillId="3" borderId="4" xfId="0" applyFill="1" applyBorder="1" applyAlignment="1">
      <alignment horizontal="left" vertical="center" wrapText="1"/>
    </xf>
    <xf numFmtId="0" fontId="0" fillId="0" borderId="5" xfId="0" applyFill="1" applyBorder="1" applyAlignment="1">
      <alignment horizontal="left" vertical="center" wrapText="1"/>
    </xf>
    <xf numFmtId="0" fontId="0" fillId="3" borderId="0" xfId="0" applyFill="1" applyAlignment="1">
      <alignment horizontal="left" vertical="top" wrapText="1"/>
    </xf>
    <xf numFmtId="0" fontId="0" fillId="3" borderId="0" xfId="0" applyFont="1" applyFill="1" applyAlignment="1">
      <alignment horizontal="left" vertical="center" wrapText="1"/>
    </xf>
    <xf numFmtId="0" fontId="10" fillId="3" borderId="0" xfId="0" applyFont="1" applyFill="1" applyBorder="1" applyAlignment="1">
      <alignment horizontal="center"/>
    </xf>
    <xf numFmtId="0" fontId="42" fillId="3" borderId="0" xfId="2" applyFont="1" applyFill="1" applyBorder="1" applyAlignment="1">
      <alignment horizontal="center" vertical="center" wrapText="1"/>
    </xf>
    <xf numFmtId="0" fontId="0" fillId="0" borderId="85" xfId="0" applyFill="1" applyBorder="1" applyAlignment="1">
      <alignment horizontal="left" vertical="center" wrapText="1"/>
    </xf>
    <xf numFmtId="0" fontId="22" fillId="0" borderId="5" xfId="0" applyFont="1" applyFill="1" applyBorder="1" applyAlignment="1">
      <alignment horizontal="left" vertical="center" wrapText="1"/>
    </xf>
    <xf numFmtId="0" fontId="46" fillId="3" borderId="0" xfId="0" applyFont="1" applyFill="1" applyAlignment="1">
      <alignment horizontal="center"/>
    </xf>
    <xf numFmtId="0" fontId="0" fillId="3" borderId="85" xfId="0" applyFill="1" applyBorder="1" applyAlignment="1">
      <alignment horizontal="center" vertical="center"/>
    </xf>
    <xf numFmtId="0" fontId="0" fillId="3" borderId="1" xfId="0" applyFill="1" applyBorder="1" applyAlignment="1">
      <alignment horizontal="center" vertical="center"/>
    </xf>
    <xf numFmtId="0" fontId="0" fillId="3" borderId="85" xfId="0" applyFill="1" applyBorder="1" applyAlignment="1">
      <alignment horizontal="center" vertical="center" wrapText="1"/>
    </xf>
    <xf numFmtId="0" fontId="0" fillId="3" borderId="1" xfId="0" applyFill="1" applyBorder="1" applyAlignment="1">
      <alignment horizontal="center" vertical="center" wrapText="1"/>
    </xf>
    <xf numFmtId="0" fontId="0" fillId="0" borderId="85" xfId="0" applyFill="1" applyBorder="1" applyAlignment="1">
      <alignment horizontal="left" vertical="top" wrapText="1"/>
    </xf>
    <xf numFmtId="0" fontId="20" fillId="0" borderId="8" xfId="10" applyFill="1" applyBorder="1" applyAlignment="1">
      <alignment horizontal="left" vertical="top" wrapText="1"/>
    </xf>
    <xf numFmtId="0" fontId="20" fillId="0" borderId="7" xfId="10" applyFill="1" applyBorder="1" applyAlignment="1">
      <alignment horizontal="left" vertical="top" wrapText="1"/>
    </xf>
    <xf numFmtId="0" fontId="20" fillId="0" borderId="6" xfId="10" applyFill="1" applyBorder="1" applyAlignment="1">
      <alignment horizontal="left" vertical="top" wrapText="1"/>
    </xf>
    <xf numFmtId="0" fontId="10" fillId="3" borderId="0" xfId="4" applyFont="1" applyFill="1" applyBorder="1" applyAlignment="1">
      <alignment horizontal="center" vertical="center" wrapText="1"/>
    </xf>
    <xf numFmtId="0" fontId="10" fillId="3" borderId="32" xfId="0" applyFont="1" applyFill="1" applyBorder="1" applyAlignment="1">
      <alignment horizontal="center" vertical="center"/>
    </xf>
    <xf numFmtId="0" fontId="10" fillId="3" borderId="33" xfId="0" applyFont="1" applyFill="1" applyBorder="1" applyAlignment="1">
      <alignment horizontal="center" vertical="center"/>
    </xf>
    <xf numFmtId="164" fontId="7" fillId="0" borderId="48" xfId="5" applyNumberFormat="1" applyFont="1" applyFill="1" applyBorder="1" applyAlignment="1" applyProtection="1">
      <alignment horizontal="center" vertical="center" wrapText="1"/>
      <protection locked="0"/>
    </xf>
    <xf numFmtId="164" fontId="7" fillId="0" borderId="56" xfId="5" applyNumberFormat="1" applyFont="1" applyFill="1" applyBorder="1" applyAlignment="1" applyProtection="1">
      <alignment horizontal="center" vertical="center" wrapText="1"/>
      <protection locked="0"/>
    </xf>
    <xf numFmtId="0" fontId="7" fillId="37" borderId="50" xfId="5" applyNumberFormat="1" applyFont="1" applyFill="1" applyBorder="1" applyAlignment="1" applyProtection="1">
      <alignment horizontal="center" vertical="center" wrapText="1"/>
    </xf>
    <xf numFmtId="0" fontId="7" fillId="37" borderId="72" xfId="5" applyNumberFormat="1" applyFont="1" applyFill="1" applyBorder="1" applyAlignment="1" applyProtection="1">
      <alignment horizontal="center" vertical="center" wrapText="1"/>
    </xf>
    <xf numFmtId="0" fontId="7" fillId="0" borderId="52" xfId="5" applyNumberFormat="1" applyFont="1" applyFill="1" applyBorder="1" applyAlignment="1" applyProtection="1">
      <alignment horizontal="center" vertical="center" wrapText="1"/>
      <protection locked="0"/>
    </xf>
    <xf numFmtId="0" fontId="7" fillId="0" borderId="57" xfId="5" applyNumberFormat="1" applyFont="1" applyFill="1" applyBorder="1" applyAlignment="1" applyProtection="1">
      <alignment horizontal="center" vertical="center" wrapText="1"/>
      <protection locked="0"/>
    </xf>
    <xf numFmtId="0" fontId="7" fillId="37" borderId="42" xfId="5" applyFont="1" applyFill="1" applyBorder="1" applyAlignment="1" applyProtection="1">
      <alignment horizontal="center" vertical="center" wrapText="1"/>
      <protection locked="0"/>
    </xf>
    <xf numFmtId="0" fontId="7" fillId="37" borderId="54" xfId="5" applyFont="1" applyFill="1" applyBorder="1" applyAlignment="1" applyProtection="1">
      <alignment horizontal="center" vertical="center" wrapText="1"/>
      <protection locked="0"/>
    </xf>
    <xf numFmtId="0" fontId="7" fillId="0" borderId="90" xfId="5" applyNumberFormat="1" applyFont="1" applyFill="1" applyBorder="1" applyAlignment="1" applyProtection="1">
      <alignment horizontal="center" vertical="center" wrapText="1"/>
      <protection locked="0"/>
    </xf>
    <xf numFmtId="0" fontId="7" fillId="0" borderId="29" xfId="5" applyNumberFormat="1" applyFont="1" applyFill="1" applyBorder="1" applyAlignment="1" applyProtection="1">
      <alignment horizontal="center" vertical="center" wrapText="1"/>
      <protection locked="0"/>
    </xf>
    <xf numFmtId="0" fontId="7" fillId="0" borderId="88" xfId="5" applyNumberFormat="1" applyFont="1" applyFill="1" applyBorder="1" applyAlignment="1" applyProtection="1">
      <alignment horizontal="center" vertical="center" wrapText="1"/>
      <protection locked="0"/>
    </xf>
    <xf numFmtId="0" fontId="7" fillId="37" borderId="90" xfId="5" applyNumberFormat="1" applyFont="1" applyFill="1" applyBorder="1" applyAlignment="1" applyProtection="1">
      <alignment horizontal="center" vertical="center" wrapText="1"/>
    </xf>
    <xf numFmtId="0" fontId="7" fillId="37" borderId="29" xfId="5" applyNumberFormat="1" applyFont="1" applyFill="1" applyBorder="1" applyAlignment="1" applyProtection="1">
      <alignment horizontal="center" vertical="center" wrapText="1"/>
    </xf>
    <xf numFmtId="0" fontId="7" fillId="37" borderId="102" xfId="5" applyNumberFormat="1" applyFont="1" applyFill="1" applyBorder="1" applyAlignment="1" applyProtection="1">
      <alignment horizontal="center" vertical="center" wrapText="1"/>
    </xf>
    <xf numFmtId="0" fontId="7" fillId="37" borderId="49" xfId="5" applyNumberFormat="1" applyFont="1" applyFill="1" applyBorder="1" applyAlignment="1" applyProtection="1">
      <alignment horizontal="center" vertical="center" wrapText="1"/>
    </xf>
    <xf numFmtId="0" fontId="7" fillId="37" borderId="54" xfId="5" applyNumberFormat="1" applyFont="1" applyFill="1" applyBorder="1" applyAlignment="1" applyProtection="1">
      <alignment horizontal="center" vertical="center" wrapText="1"/>
    </xf>
    <xf numFmtId="0" fontId="7" fillId="0" borderId="42" xfId="5" applyNumberFormat="1" applyFont="1" applyFill="1" applyBorder="1" applyAlignment="1" applyProtection="1">
      <alignment horizontal="center" vertical="center" wrapText="1"/>
      <protection locked="0"/>
    </xf>
    <xf numFmtId="0" fontId="7" fillId="0" borderId="54" xfId="5" applyNumberFormat="1" applyFont="1" applyFill="1" applyBorder="1" applyAlignment="1" applyProtection="1">
      <alignment horizontal="center" vertical="center" wrapText="1"/>
      <protection locked="0"/>
    </xf>
    <xf numFmtId="0" fontId="7" fillId="3" borderId="0" xfId="5" applyFont="1" applyFill="1" applyBorder="1" applyAlignment="1" applyProtection="1">
      <alignment horizontal="center"/>
    </xf>
    <xf numFmtId="174" fontId="42" fillId="3" borderId="7" xfId="2" applyNumberFormat="1" applyFont="1" applyFill="1" applyBorder="1" applyAlignment="1" applyProtection="1">
      <alignment horizontal="center"/>
      <protection locked="0"/>
    </xf>
    <xf numFmtId="0" fontId="7" fillId="0" borderId="40" xfId="5" applyFont="1" applyFill="1" applyBorder="1" applyAlignment="1" applyProtection="1">
      <alignment horizontal="center" vertical="center" wrapText="1"/>
      <protection locked="0"/>
    </xf>
    <xf numFmtId="0" fontId="7" fillId="0" borderId="53" xfId="5" applyFont="1" applyFill="1" applyBorder="1" applyAlignment="1" applyProtection="1">
      <alignment horizontal="center" vertical="center" wrapText="1"/>
      <protection locked="0"/>
    </xf>
    <xf numFmtId="0" fontId="7" fillId="0" borderId="42" xfId="5" applyFont="1" applyFill="1" applyBorder="1" applyAlignment="1" applyProtection="1">
      <alignment horizontal="center" vertical="center" wrapText="1"/>
      <protection locked="0"/>
    </xf>
    <xf numFmtId="0" fontId="7" fillId="0" borderId="54" xfId="5" applyFont="1" applyFill="1" applyBorder="1" applyAlignment="1" applyProtection="1">
      <alignment horizontal="center" vertical="center" wrapText="1"/>
      <protection locked="0"/>
    </xf>
    <xf numFmtId="1" fontId="7" fillId="0" borderId="42" xfId="5" applyNumberFormat="1" applyFont="1" applyFill="1" applyBorder="1" applyAlignment="1" applyProtection="1">
      <alignment horizontal="center" vertical="center" wrapText="1"/>
      <protection locked="0"/>
    </xf>
    <xf numFmtId="1" fontId="7" fillId="0" borderId="54" xfId="5" applyNumberFormat="1" applyFont="1" applyFill="1" applyBorder="1" applyAlignment="1" applyProtection="1">
      <alignment horizontal="center" vertical="center" wrapText="1"/>
      <protection locked="0"/>
    </xf>
    <xf numFmtId="14" fontId="7" fillId="0" borderId="42" xfId="5" applyNumberFormat="1" applyFont="1" applyFill="1" applyBorder="1" applyAlignment="1" applyProtection="1">
      <alignment horizontal="center" vertical="center" wrapText="1"/>
      <protection locked="0"/>
    </xf>
    <xf numFmtId="14" fontId="7" fillId="0" borderId="54" xfId="5" applyNumberFormat="1" applyFont="1" applyFill="1" applyBorder="1" applyAlignment="1" applyProtection="1">
      <alignment horizontal="center" vertical="center" wrapText="1"/>
      <protection locked="0"/>
    </xf>
    <xf numFmtId="14" fontId="7" fillId="37" borderId="42" xfId="5" applyNumberFormat="1" applyFont="1" applyFill="1" applyBorder="1" applyAlignment="1" applyProtection="1">
      <alignment horizontal="center" vertical="center" wrapText="1"/>
    </xf>
    <xf numFmtId="14" fontId="7" fillId="37" borderId="54" xfId="5" applyNumberFormat="1" applyFont="1" applyFill="1" applyBorder="1" applyAlignment="1" applyProtection="1">
      <alignment horizontal="center" vertical="center" wrapText="1"/>
    </xf>
    <xf numFmtId="14" fontId="7" fillId="0" borderId="45" xfId="5" applyNumberFormat="1" applyFont="1" applyFill="1" applyBorder="1" applyAlignment="1" applyProtection="1">
      <alignment horizontal="center" vertical="center" wrapText="1"/>
      <protection locked="0"/>
    </xf>
    <xf numFmtId="14" fontId="7" fillId="0" borderId="69" xfId="5" applyNumberFormat="1" applyFont="1" applyFill="1" applyBorder="1" applyAlignment="1" applyProtection="1">
      <alignment horizontal="center" vertical="center" wrapText="1"/>
      <protection locked="0"/>
    </xf>
    <xf numFmtId="0" fontId="10" fillId="3" borderId="28" xfId="0" applyFont="1" applyFill="1" applyBorder="1" applyAlignment="1">
      <alignment horizontal="center"/>
    </xf>
    <xf numFmtId="0" fontId="10" fillId="3" borderId="29" xfId="0" applyFont="1" applyFill="1" applyBorder="1" applyAlignment="1">
      <alignment horizontal="center"/>
    </xf>
    <xf numFmtId="0" fontId="10" fillId="3" borderId="30" xfId="0" applyFont="1" applyFill="1" applyBorder="1" applyAlignment="1">
      <alignment horizontal="center"/>
    </xf>
    <xf numFmtId="0" fontId="10" fillId="0" borderId="43" xfId="0" applyFont="1" applyBorder="1" applyAlignment="1">
      <alignment horizontal="center"/>
    </xf>
    <xf numFmtId="0" fontId="10" fillId="0" borderId="34" xfId="0" applyFont="1" applyBorder="1" applyAlignment="1">
      <alignment horizontal="center"/>
    </xf>
    <xf numFmtId="0" fontId="10" fillId="0" borderId="38" xfId="0" applyFont="1" applyBorder="1" applyAlignment="1">
      <alignment horizontal="center"/>
    </xf>
    <xf numFmtId="0" fontId="42" fillId="0" borderId="10" xfId="2" applyFont="1" applyFill="1" applyBorder="1" applyAlignment="1">
      <alignment horizontal="center" vertical="center" wrapText="1"/>
    </xf>
    <xf numFmtId="0" fontId="42" fillId="0" borderId="14" xfId="2" applyFont="1" applyFill="1" applyBorder="1" applyAlignment="1">
      <alignment horizontal="center" vertical="center" wrapText="1"/>
    </xf>
    <xf numFmtId="0" fontId="42" fillId="0" borderId="40" xfId="2" applyFont="1" applyFill="1" applyBorder="1" applyAlignment="1">
      <alignment horizontal="center" vertical="center" wrapText="1"/>
    </xf>
    <xf numFmtId="0" fontId="42" fillId="0" borderId="53" xfId="2" applyFont="1" applyFill="1" applyBorder="1" applyAlignment="1">
      <alignment horizontal="center" vertical="center" wrapText="1"/>
    </xf>
    <xf numFmtId="0" fontId="42" fillId="37" borderId="41" xfId="2" applyFont="1" applyFill="1" applyBorder="1" applyAlignment="1">
      <alignment horizontal="center" vertical="center" wrapText="1"/>
    </xf>
    <xf numFmtId="0" fontId="42" fillId="37" borderId="68" xfId="2" applyFont="1" applyFill="1" applyBorder="1" applyAlignment="1">
      <alignment horizontal="center" vertical="center" wrapText="1"/>
    </xf>
    <xf numFmtId="0" fontId="42" fillId="0" borderId="9" xfId="2" applyFont="1" applyFill="1" applyBorder="1" applyAlignment="1">
      <alignment horizontal="center" vertical="center" wrapText="1"/>
    </xf>
    <xf numFmtId="0" fontId="42" fillId="0" borderId="15" xfId="2" applyFont="1" applyFill="1" applyBorder="1" applyAlignment="1">
      <alignment horizontal="center" vertical="center" wrapText="1"/>
    </xf>
    <xf numFmtId="0" fontId="42" fillId="0" borderId="11" xfId="2" applyFont="1" applyFill="1" applyBorder="1" applyAlignment="1">
      <alignment horizontal="center" vertical="center" wrapText="1"/>
    </xf>
    <xf numFmtId="0" fontId="42" fillId="0" borderId="16" xfId="2" applyFont="1" applyFill="1" applyBorder="1" applyAlignment="1">
      <alignment horizontal="center" vertical="center" wrapText="1"/>
    </xf>
    <xf numFmtId="0" fontId="42" fillId="37" borderId="10" xfId="2" applyFont="1" applyFill="1" applyBorder="1" applyAlignment="1">
      <alignment horizontal="center" vertical="center" wrapText="1"/>
    </xf>
    <xf numFmtId="0" fontId="42" fillId="37" borderId="14" xfId="2" applyFont="1" applyFill="1" applyBorder="1" applyAlignment="1">
      <alignment horizontal="center" vertical="center" wrapText="1"/>
    </xf>
    <xf numFmtId="0" fontId="42" fillId="0" borderId="45" xfId="2" applyFont="1" applyFill="1" applyBorder="1" applyAlignment="1">
      <alignment horizontal="center" vertical="center" wrapText="1"/>
    </xf>
    <xf numFmtId="0" fontId="42" fillId="0" borderId="69" xfId="2" applyFont="1" applyFill="1" applyBorder="1" applyAlignment="1">
      <alignment horizontal="center" vertical="center" wrapText="1"/>
    </xf>
    <xf numFmtId="0" fontId="42" fillId="0" borderId="42" xfId="2" applyFont="1" applyFill="1" applyBorder="1" applyAlignment="1">
      <alignment horizontal="center" vertical="center" wrapText="1"/>
    </xf>
    <xf numFmtId="0" fontId="42" fillId="0" borderId="54" xfId="2" applyFont="1" applyFill="1" applyBorder="1" applyAlignment="1">
      <alignment horizontal="center" vertical="center" wrapText="1"/>
    </xf>
    <xf numFmtId="0" fontId="16" fillId="0" borderId="0" xfId="0" applyFont="1" applyFill="1" applyBorder="1" applyAlignment="1">
      <alignment horizontal="center"/>
    </xf>
    <xf numFmtId="0" fontId="10" fillId="37" borderId="50" xfId="4" applyFont="1" applyFill="1" applyBorder="1" applyAlignment="1">
      <alignment horizontal="center" vertical="center" wrapText="1"/>
    </xf>
    <xf numFmtId="0" fontId="10" fillId="37" borderId="72" xfId="4" applyFont="1" applyFill="1" applyBorder="1" applyAlignment="1">
      <alignment horizontal="center" vertical="center" wrapText="1"/>
    </xf>
    <xf numFmtId="0" fontId="42" fillId="37" borderId="33" xfId="2" applyFont="1" applyFill="1" applyBorder="1" applyAlignment="1">
      <alignment horizontal="center" vertical="center" wrapText="1"/>
    </xf>
    <xf numFmtId="0" fontId="42" fillId="37" borderId="70" xfId="2" applyFont="1" applyFill="1" applyBorder="1" applyAlignment="1">
      <alignment horizontal="center" vertical="center" wrapText="1"/>
    </xf>
    <xf numFmtId="0" fontId="10" fillId="37" borderId="45" xfId="4" applyFont="1" applyFill="1" applyBorder="1" applyAlignment="1">
      <alignment horizontal="center" vertical="center" wrapText="1"/>
    </xf>
    <xf numFmtId="0" fontId="10" fillId="37" borderId="69" xfId="4" applyFont="1" applyFill="1" applyBorder="1" applyAlignment="1">
      <alignment horizontal="center" vertical="center" wrapText="1"/>
    </xf>
    <xf numFmtId="0" fontId="10" fillId="37" borderId="63" xfId="4" applyFont="1" applyFill="1" applyBorder="1" applyAlignment="1">
      <alignment horizontal="center" vertical="center" wrapText="1"/>
    </xf>
    <xf numFmtId="0" fontId="10" fillId="37" borderId="71" xfId="4" applyFont="1" applyFill="1" applyBorder="1" applyAlignment="1">
      <alignment horizontal="center" vertical="center" wrapText="1"/>
    </xf>
    <xf numFmtId="0" fontId="10" fillId="37" borderId="42" xfId="4" applyFont="1" applyFill="1" applyBorder="1" applyAlignment="1">
      <alignment horizontal="center" vertical="center" wrapText="1"/>
    </xf>
    <xf numFmtId="0" fontId="10" fillId="37" borderId="54" xfId="4" applyFont="1" applyFill="1" applyBorder="1" applyAlignment="1">
      <alignment horizontal="center" vertical="center" wrapText="1"/>
    </xf>
  </cellXfs>
  <cellStyles count="123">
    <cellStyle name="20% - Accent1" xfId="30" builtinId="30" customBuiltin="1"/>
    <cellStyle name="20% - Accent1 2" xfId="66" xr:uid="{00000000-0005-0000-0000-000001000000}"/>
    <cellStyle name="20% - Accent1 3" xfId="80" xr:uid="{00000000-0005-0000-0000-000002000000}"/>
    <cellStyle name="20% - Accent2" xfId="34" builtinId="34" customBuiltin="1"/>
    <cellStyle name="20% - Accent2 2" xfId="68" xr:uid="{00000000-0005-0000-0000-000004000000}"/>
    <cellStyle name="20% - Accent2 3" xfId="81" xr:uid="{00000000-0005-0000-0000-000005000000}"/>
    <cellStyle name="20% - Accent3" xfId="38" builtinId="38" customBuiltin="1"/>
    <cellStyle name="20% - Accent3 2" xfId="70" xr:uid="{00000000-0005-0000-0000-000007000000}"/>
    <cellStyle name="20% - Accent3 3" xfId="82" xr:uid="{00000000-0005-0000-0000-000008000000}"/>
    <cellStyle name="20% - Accent4" xfId="42" builtinId="42" customBuiltin="1"/>
    <cellStyle name="20% - Accent4 2" xfId="72" xr:uid="{00000000-0005-0000-0000-00000A000000}"/>
    <cellStyle name="20% - Accent4 3" xfId="83" xr:uid="{00000000-0005-0000-0000-00000B000000}"/>
    <cellStyle name="20% - Accent5" xfId="46" builtinId="46" customBuiltin="1"/>
    <cellStyle name="20% - Accent5 2" xfId="74" xr:uid="{00000000-0005-0000-0000-00000D000000}"/>
    <cellStyle name="20% - Accent5 3" xfId="84" xr:uid="{00000000-0005-0000-0000-00000E000000}"/>
    <cellStyle name="20% - Accent6" xfId="50" builtinId="50" customBuiltin="1"/>
    <cellStyle name="20% - Accent6 2" xfId="76" xr:uid="{00000000-0005-0000-0000-000010000000}"/>
    <cellStyle name="20% - Accent6 3" xfId="85" xr:uid="{00000000-0005-0000-0000-000011000000}"/>
    <cellStyle name="40% - Accent1" xfId="31" builtinId="31" customBuiltin="1"/>
    <cellStyle name="40% - Accent1 2" xfId="67" xr:uid="{00000000-0005-0000-0000-000013000000}"/>
    <cellStyle name="40% - Accent1 3" xfId="86" xr:uid="{00000000-0005-0000-0000-000014000000}"/>
    <cellStyle name="40% - Accent2" xfId="35" builtinId="35" customBuiltin="1"/>
    <cellStyle name="40% - Accent2 2" xfId="69" xr:uid="{00000000-0005-0000-0000-000016000000}"/>
    <cellStyle name="40% - Accent2 3" xfId="87" xr:uid="{00000000-0005-0000-0000-000017000000}"/>
    <cellStyle name="40% - Accent3" xfId="39" builtinId="39" customBuiltin="1"/>
    <cellStyle name="40% - Accent3 2" xfId="71" xr:uid="{00000000-0005-0000-0000-000019000000}"/>
    <cellStyle name="40% - Accent3 3" xfId="88" xr:uid="{00000000-0005-0000-0000-00001A000000}"/>
    <cellStyle name="40% - Accent4" xfId="43" builtinId="43" customBuiltin="1"/>
    <cellStyle name="40% - Accent4 2" xfId="73" xr:uid="{00000000-0005-0000-0000-00001C000000}"/>
    <cellStyle name="40% - Accent4 3" xfId="89" xr:uid="{00000000-0005-0000-0000-00001D000000}"/>
    <cellStyle name="40% - Accent5" xfId="47" builtinId="47" customBuiltin="1"/>
    <cellStyle name="40% - Accent5 2" xfId="75" xr:uid="{00000000-0005-0000-0000-00001F000000}"/>
    <cellStyle name="40% - Accent5 3" xfId="90" xr:uid="{00000000-0005-0000-0000-000020000000}"/>
    <cellStyle name="40% - Accent6" xfId="51" builtinId="51" customBuiltin="1"/>
    <cellStyle name="40% - Accent6 2" xfId="77" xr:uid="{00000000-0005-0000-0000-000022000000}"/>
    <cellStyle name="40% - Accent6 3" xfId="91" xr:uid="{00000000-0005-0000-0000-000023000000}"/>
    <cellStyle name="60% - Accent1" xfId="32" builtinId="32" customBuiltin="1"/>
    <cellStyle name="60% - Accent1 2" xfId="92" xr:uid="{00000000-0005-0000-0000-000025000000}"/>
    <cellStyle name="60% - Accent2" xfId="36" builtinId="36" customBuiltin="1"/>
    <cellStyle name="60% - Accent2 2" xfId="93" xr:uid="{00000000-0005-0000-0000-000027000000}"/>
    <cellStyle name="60% - Accent3" xfId="40" builtinId="40" customBuiltin="1"/>
    <cellStyle name="60% - Accent3 2" xfId="94" xr:uid="{00000000-0005-0000-0000-000029000000}"/>
    <cellStyle name="60% - Accent4" xfId="44" builtinId="44" customBuiltin="1"/>
    <cellStyle name="60% - Accent4 2" xfId="95" xr:uid="{00000000-0005-0000-0000-00002B000000}"/>
    <cellStyle name="60% - Accent5" xfId="48" builtinId="48" customBuiltin="1"/>
    <cellStyle name="60% - Accent5 2" xfId="96" xr:uid="{00000000-0005-0000-0000-00002D000000}"/>
    <cellStyle name="60% - Accent6" xfId="52" builtinId="52" customBuiltin="1"/>
    <cellStyle name="60% - Accent6 2" xfId="97" xr:uid="{00000000-0005-0000-0000-00002F000000}"/>
    <cellStyle name="Accent1" xfId="29" builtinId="29" customBuiltin="1"/>
    <cellStyle name="Accent1 2" xfId="98" xr:uid="{00000000-0005-0000-0000-000031000000}"/>
    <cellStyle name="Accent2" xfId="33" builtinId="33" customBuiltin="1"/>
    <cellStyle name="Accent2 2" xfId="99" xr:uid="{00000000-0005-0000-0000-000033000000}"/>
    <cellStyle name="Accent3" xfId="37" builtinId="37" customBuiltin="1"/>
    <cellStyle name="Accent3 2" xfId="100" xr:uid="{00000000-0005-0000-0000-000035000000}"/>
    <cellStyle name="Accent4" xfId="41" builtinId="41" customBuiltin="1"/>
    <cellStyle name="Accent4 2" xfId="101" xr:uid="{00000000-0005-0000-0000-000037000000}"/>
    <cellStyle name="Accent5" xfId="45" builtinId="45" customBuiltin="1"/>
    <cellStyle name="Accent5 2" xfId="102" xr:uid="{00000000-0005-0000-0000-000039000000}"/>
    <cellStyle name="Accent6" xfId="49" builtinId="49" customBuiltin="1"/>
    <cellStyle name="Accent6 2" xfId="103" xr:uid="{00000000-0005-0000-0000-00003B000000}"/>
    <cellStyle name="Bad" xfId="18" builtinId="27" customBuiltin="1"/>
    <cellStyle name="Bad 2" xfId="104" xr:uid="{00000000-0005-0000-0000-00003D000000}"/>
    <cellStyle name="Borders" xfId="57" xr:uid="{00000000-0005-0000-0000-00003E000000}"/>
    <cellStyle name="Calculation" xfId="22" builtinId="22" customBuiltin="1"/>
    <cellStyle name="Calculation 2" xfId="105" xr:uid="{00000000-0005-0000-0000-000040000000}"/>
    <cellStyle name="Check Cell" xfId="24" builtinId="23" customBuiltin="1"/>
    <cellStyle name="Check Cell 2" xfId="106" xr:uid="{00000000-0005-0000-0000-000042000000}"/>
    <cellStyle name="Comma" xfId="1" builtinId="3"/>
    <cellStyle name="Comma 14" xfId="8" xr:uid="{00000000-0005-0000-0000-000044000000}"/>
    <cellStyle name="Comma 2" xfId="11" xr:uid="{00000000-0005-0000-0000-000045000000}"/>
    <cellStyle name="Comma 2 2" xfId="58" xr:uid="{00000000-0005-0000-0000-000046000000}"/>
    <cellStyle name="Comma 3" xfId="55" xr:uid="{00000000-0005-0000-0000-000047000000}"/>
    <cellStyle name="Comma 4" xfId="78" xr:uid="{00000000-0005-0000-0000-000048000000}"/>
    <cellStyle name="Currency 2" xfId="9" xr:uid="{00000000-0005-0000-0000-000049000000}"/>
    <cellStyle name="Currency 2 2" xfId="59" xr:uid="{00000000-0005-0000-0000-00004A000000}"/>
    <cellStyle name="Explanatory Text" xfId="27" builtinId="53" customBuiltin="1"/>
    <cellStyle name="Explanatory Text 2" xfId="107" xr:uid="{00000000-0005-0000-0000-00004C000000}"/>
    <cellStyle name="Good" xfId="17" builtinId="26" customBuiltin="1"/>
    <cellStyle name="Good 2" xfId="108" xr:uid="{00000000-0005-0000-0000-00004E000000}"/>
    <cellStyle name="Heading 1" xfId="13" builtinId="16" customBuiltin="1"/>
    <cellStyle name="Heading 1 2" xfId="109" xr:uid="{00000000-0005-0000-0000-000050000000}"/>
    <cellStyle name="Heading 2" xfId="14" builtinId="17" customBuiltin="1"/>
    <cellStyle name="Heading 2 2" xfId="110" xr:uid="{00000000-0005-0000-0000-000052000000}"/>
    <cellStyle name="Heading 3" xfId="15" builtinId="18" customBuiltin="1"/>
    <cellStyle name="Heading 3 2" xfId="111" xr:uid="{00000000-0005-0000-0000-000054000000}"/>
    <cellStyle name="Heading 4" xfId="16" builtinId="19" customBuiltin="1"/>
    <cellStyle name="Heading 4 2" xfId="112" xr:uid="{00000000-0005-0000-0000-000056000000}"/>
    <cellStyle name="Hyperlink" xfId="10" builtinId="8"/>
    <cellStyle name="Hyperlink 2" xfId="121" xr:uid="{00000000-0005-0000-0000-000058000000}"/>
    <cellStyle name="Input" xfId="20" builtinId="20" customBuiltin="1"/>
    <cellStyle name="Input 2" xfId="113" xr:uid="{00000000-0005-0000-0000-00005A000000}"/>
    <cellStyle name="Linked Cell" xfId="23" builtinId="24" customBuiltin="1"/>
    <cellStyle name="Linked Cell 2" xfId="114" xr:uid="{00000000-0005-0000-0000-00005C000000}"/>
    <cellStyle name="Neutral" xfId="19" builtinId="28" customBuiltin="1"/>
    <cellStyle name="Neutral 2" xfId="115" xr:uid="{00000000-0005-0000-0000-00005E000000}"/>
    <cellStyle name="Normal" xfId="0" builtinId="0"/>
    <cellStyle name="Normal 10" xfId="2" xr:uid="{00000000-0005-0000-0000-000060000000}"/>
    <cellStyle name="Normal 2" xfId="6" xr:uid="{00000000-0005-0000-0000-000061000000}"/>
    <cellStyle name="Normal 2 10" xfId="3" xr:uid="{00000000-0005-0000-0000-000062000000}"/>
    <cellStyle name="Normal 2 2" xfId="60" xr:uid="{00000000-0005-0000-0000-000063000000}"/>
    <cellStyle name="Normal 2 3" xfId="79" xr:uid="{00000000-0005-0000-0000-000064000000}"/>
    <cellStyle name="Normal 2 4" xfId="53" xr:uid="{00000000-0005-0000-0000-000065000000}"/>
    <cellStyle name="Normal 22" xfId="5" xr:uid="{00000000-0005-0000-0000-000066000000}"/>
    <cellStyle name="Normal 22 2" xfId="7" xr:uid="{00000000-0005-0000-0000-000067000000}"/>
    <cellStyle name="Normal 3" xfId="61" xr:uid="{00000000-0005-0000-0000-000068000000}"/>
    <cellStyle name="Normal 4" xfId="4" xr:uid="{00000000-0005-0000-0000-000069000000}"/>
    <cellStyle name="Normal 5" xfId="64" xr:uid="{00000000-0005-0000-0000-00006A000000}"/>
    <cellStyle name="Normal 6" xfId="54" xr:uid="{00000000-0005-0000-0000-00006B000000}"/>
    <cellStyle name="Note" xfId="26" builtinId="10" customBuiltin="1"/>
    <cellStyle name="Note 2" xfId="63" xr:uid="{00000000-0005-0000-0000-00006D000000}"/>
    <cellStyle name="Note 3" xfId="65" xr:uid="{00000000-0005-0000-0000-00006E000000}"/>
    <cellStyle name="Note 4" xfId="116" xr:uid="{00000000-0005-0000-0000-00006F000000}"/>
    <cellStyle name="Output" xfId="21" builtinId="21" customBuiltin="1"/>
    <cellStyle name="Output 2" xfId="117" xr:uid="{00000000-0005-0000-0000-000071000000}"/>
    <cellStyle name="Percent" xfId="122" builtinId="5"/>
    <cellStyle name="Percent 2" xfId="62" xr:uid="{00000000-0005-0000-0000-000073000000}"/>
    <cellStyle name="Percent 3" xfId="56" xr:uid="{00000000-0005-0000-0000-000074000000}"/>
    <cellStyle name="Title" xfId="12" builtinId="15" customBuiltin="1"/>
    <cellStyle name="Title 2" xfId="118" xr:uid="{00000000-0005-0000-0000-000076000000}"/>
    <cellStyle name="Total" xfId="28" builtinId="25" customBuiltin="1"/>
    <cellStyle name="Total 2" xfId="119" xr:uid="{00000000-0005-0000-0000-000078000000}"/>
    <cellStyle name="Warning Text" xfId="25" builtinId="11" customBuiltin="1"/>
    <cellStyle name="Warning Text 2" xfId="120" xr:uid="{00000000-0005-0000-0000-00007A000000}"/>
  </cellStyles>
  <dxfs count="12">
    <dxf>
      <fill>
        <patternFill>
          <bgColor rgb="FFD6FCFE"/>
        </patternFill>
      </fill>
    </dxf>
    <dxf>
      <fill>
        <patternFill>
          <bgColor rgb="FFD6FCFE"/>
        </patternFill>
      </fill>
    </dxf>
    <dxf>
      <fill>
        <patternFill>
          <bgColor rgb="FFD6FCFE"/>
        </patternFill>
      </fill>
    </dxf>
    <dxf>
      <fill>
        <patternFill>
          <bgColor rgb="FFD6FCFE"/>
        </patternFill>
      </fill>
    </dxf>
    <dxf>
      <fill>
        <patternFill>
          <bgColor rgb="FFD6FCFE"/>
        </patternFill>
      </fill>
    </dxf>
    <dxf>
      <fill>
        <patternFill>
          <bgColor rgb="FFD6FCFE"/>
        </patternFill>
      </fill>
    </dxf>
    <dxf>
      <fill>
        <patternFill>
          <bgColor theme="4" tint="0.79998168889431442"/>
        </patternFill>
      </fill>
    </dxf>
    <dxf>
      <fill>
        <patternFill>
          <bgColor rgb="FFD6FCFE"/>
        </patternFill>
      </fill>
    </dxf>
    <dxf>
      <fill>
        <patternFill>
          <bgColor rgb="FFD6FCFE"/>
        </patternFill>
      </fill>
    </dxf>
    <dxf>
      <fill>
        <patternFill>
          <bgColor theme="4" tint="0.79998168889431442"/>
        </patternFill>
      </fill>
    </dxf>
    <dxf>
      <fill>
        <patternFill>
          <bgColor theme="4" tint="0.79998168889431442"/>
        </patternFill>
      </fill>
    </dxf>
    <dxf>
      <fill>
        <patternFill>
          <bgColor theme="4" tint="0.79998168889431442"/>
        </patternFill>
      </fill>
    </dxf>
  </dxfs>
  <tableStyles count="0" defaultTableStyle="TableStyleMedium2" defaultPivotStyle="PivotStyleLight16"/>
  <colors>
    <mruColors>
      <color rgb="FF0000FF"/>
      <color rgb="FFD6FCFE"/>
      <color rgb="FF0066FF"/>
      <color rgb="FF33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70</xdr:row>
      <xdr:rowOff>0</xdr:rowOff>
    </xdr:from>
    <xdr:to>
      <xdr:col>7</xdr:col>
      <xdr:colOff>96701</xdr:colOff>
      <xdr:row>82</xdr:row>
      <xdr:rowOff>135479</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0" y="16405860"/>
          <a:ext cx="7278551" cy="2356709"/>
        </a:xfrm>
        <a:prstGeom prst="rect">
          <a:avLst/>
        </a:prstGeom>
      </xdr:spPr>
    </xdr:pic>
    <xdr:clientData/>
  </xdr:twoCellAnchor>
  <xdr:twoCellAnchor editAs="oneCell">
    <xdr:from>
      <xdr:col>0</xdr:col>
      <xdr:colOff>0</xdr:colOff>
      <xdr:row>85</xdr:row>
      <xdr:rowOff>0</xdr:rowOff>
    </xdr:from>
    <xdr:to>
      <xdr:col>6</xdr:col>
      <xdr:colOff>704686</xdr:colOff>
      <xdr:row>97</xdr:row>
      <xdr:rowOff>95251</xdr:rowOff>
    </xdr:to>
    <xdr:pic>
      <xdr:nvPicPr>
        <xdr:cNvPr id="3" name="Picture 2">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9171920"/>
          <a:ext cx="7086436" cy="22860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8758</xdr:colOff>
      <xdr:row>104</xdr:row>
      <xdr:rowOff>-1</xdr:rowOff>
    </xdr:from>
    <xdr:to>
      <xdr:col>14</xdr:col>
      <xdr:colOff>28968</xdr:colOff>
      <xdr:row>111</xdr:row>
      <xdr:rowOff>141184</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3"/>
        <a:stretch>
          <a:fillRect/>
        </a:stretch>
      </xdr:blipFill>
      <xdr:spPr>
        <a:xfrm>
          <a:off x="8758" y="22738079"/>
          <a:ext cx="12267455" cy="1773770"/>
        </a:xfrm>
        <a:prstGeom prst="rect">
          <a:avLst/>
        </a:prstGeom>
      </xdr:spPr>
    </xdr:pic>
    <xdr:clientData/>
  </xdr:twoCellAnchor>
  <xdr:twoCellAnchor editAs="oneCell">
    <xdr:from>
      <xdr:col>0</xdr:col>
      <xdr:colOff>0</xdr:colOff>
      <xdr:row>26</xdr:row>
      <xdr:rowOff>113862</xdr:rowOff>
    </xdr:from>
    <xdr:to>
      <xdr:col>16</xdr:col>
      <xdr:colOff>88119</xdr:colOff>
      <xdr:row>37</xdr:row>
      <xdr:rowOff>170620</xdr:rowOff>
    </xdr:to>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4"/>
        <a:stretch>
          <a:fillRect/>
        </a:stretch>
      </xdr:blipFill>
      <xdr:spPr>
        <a:xfrm>
          <a:off x="0" y="3588582"/>
          <a:ext cx="13604094" cy="2064629"/>
        </a:xfrm>
        <a:prstGeom prst="rect">
          <a:avLst/>
        </a:prstGeom>
      </xdr:spPr>
    </xdr:pic>
    <xdr:clientData/>
  </xdr:twoCellAnchor>
  <xdr:twoCellAnchor editAs="oneCell">
    <xdr:from>
      <xdr:col>3</xdr:col>
      <xdr:colOff>324068</xdr:colOff>
      <xdr:row>0</xdr:row>
      <xdr:rowOff>43793</xdr:rowOff>
    </xdr:from>
    <xdr:to>
      <xdr:col>8</xdr:col>
      <xdr:colOff>97684</xdr:colOff>
      <xdr:row>8</xdr:row>
      <xdr:rowOff>65277</xdr:rowOff>
    </xdr:to>
    <xdr:pic>
      <xdr:nvPicPr>
        <xdr:cNvPr id="6" name="Picture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5"/>
        <a:stretch>
          <a:fillRect/>
        </a:stretch>
      </xdr:blipFill>
      <xdr:spPr>
        <a:xfrm>
          <a:off x="4326758" y="43793"/>
          <a:ext cx="3631219" cy="149483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yazdani9/Desktop/TA%20Spreadsheet%20for%20YanYan/Users/Alice/Downloads/TA%20Budget%202015-16%202.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Academic%20Units\Funding\TA%20Funding\TA%20Payroll%20&amp;%20Budget%20reconciliation%20templates\TA%20Budget%20Reconciliation%20Template%20for%20Business%20Officers%20-%20Old%20methodology.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 Detail - October  (3)"/>
      <sheetName val="Oct (2)"/>
      <sheetName val="TA Detail - October  (2)"/>
      <sheetName val="Oct"/>
      <sheetName val="Spet"/>
      <sheetName val="Aug"/>
      <sheetName val="Sheet3"/>
      <sheetName val="TA Detail "/>
      <sheetName val="Introduction"/>
      <sheetName val="Review"/>
      <sheetName val="Course summary"/>
      <sheetName val="Wage"/>
      <sheetName val="TA Detail - Sept"/>
      <sheetName val="TA Detail - October "/>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TA Payroll Reconciliation "/>
      <sheetName val="TA Budget vs Actual(Forecast)"/>
      <sheetName val="CUPE &amp; UTFA Teaching Rates"/>
      <sheetName val="Data Tab"/>
      <sheetName val="Sheet2"/>
    </sheetNames>
    <sheetDataSet>
      <sheetData sheetId="0" refreshError="1"/>
      <sheetData sheetId="1" refreshError="1"/>
      <sheetData sheetId="2" refreshError="1"/>
      <sheetData sheetId="3"/>
      <sheetData sheetId="4" refreshError="1"/>
      <sheetData sheetId="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0:X137"/>
  <sheetViews>
    <sheetView zoomScale="75" zoomScaleNormal="75" workbookViewId="0"/>
  </sheetViews>
  <sheetFormatPr defaultColWidth="8.85546875" defaultRowHeight="15"/>
  <cols>
    <col min="1" max="1" width="30.85546875" style="46" customWidth="1"/>
    <col min="2" max="2" width="16.7109375" style="48" customWidth="1"/>
    <col min="3" max="3" width="10.7109375" style="46" customWidth="1"/>
    <col min="4" max="4" width="11.7109375" style="46" bestFit="1" customWidth="1"/>
    <col min="5" max="5" width="14.5703125" style="46" bestFit="1" customWidth="1"/>
    <col min="6" max="6" width="8.7109375" style="46" customWidth="1"/>
    <col min="7" max="7" width="11.7109375" style="46" customWidth="1"/>
    <col min="8" max="8" width="9.7109375" style="46" customWidth="1"/>
    <col min="9" max="9" width="11.7109375" style="46" customWidth="1"/>
    <col min="10" max="10" width="10.140625" style="46" customWidth="1"/>
    <col min="11" max="11" width="8.7109375" style="46" customWidth="1"/>
    <col min="12" max="12" width="6.7109375" style="46" customWidth="1"/>
    <col min="13" max="13" width="17" style="46" customWidth="1"/>
    <col min="14" max="14" width="10" style="46" customWidth="1"/>
    <col min="15" max="15" width="9.7109375" style="46" customWidth="1"/>
    <col min="16" max="17" width="8.85546875" style="46"/>
    <col min="18" max="18" width="9.5703125" style="46" customWidth="1"/>
    <col min="19" max="19" width="11.28515625" style="46" customWidth="1"/>
    <col min="20" max="16384" width="8.85546875" style="46"/>
  </cols>
  <sheetData>
    <row r="10" spans="1:17" ht="23.25">
      <c r="A10" s="335" t="s">
        <v>185</v>
      </c>
      <c r="B10" s="335"/>
      <c r="C10" s="335"/>
      <c r="D10" s="335"/>
      <c r="E10" s="335"/>
      <c r="F10" s="335"/>
      <c r="G10" s="335"/>
      <c r="H10" s="335"/>
      <c r="I10" s="335"/>
      <c r="J10" s="335"/>
      <c r="K10" s="335"/>
      <c r="L10" s="335"/>
      <c r="M10" s="335"/>
      <c r="N10" s="335"/>
      <c r="O10" s="335"/>
      <c r="P10" s="335"/>
      <c r="Q10" s="335"/>
    </row>
    <row r="11" spans="1:17" ht="23.25">
      <c r="A11" s="88"/>
    </row>
    <row r="12" spans="1:17">
      <c r="A12" s="56" t="s">
        <v>53</v>
      </c>
      <c r="B12" s="45"/>
      <c r="C12" s="45"/>
      <c r="D12" s="45"/>
    </row>
    <row r="13" spans="1:17">
      <c r="A13" s="46" t="s">
        <v>195</v>
      </c>
    </row>
    <row r="14" spans="1:17">
      <c r="A14" s="46" t="s">
        <v>40</v>
      </c>
    </row>
    <row r="15" spans="1:17">
      <c r="B15" s="46"/>
    </row>
    <row r="16" spans="1:17">
      <c r="A16" s="134" t="s">
        <v>64</v>
      </c>
      <c r="B16" s="46"/>
    </row>
    <row r="17" spans="1:19">
      <c r="B17" s="46"/>
    </row>
    <row r="18" spans="1:19">
      <c r="A18" s="200" t="s">
        <v>61</v>
      </c>
      <c r="B18" s="201"/>
      <c r="C18" s="48"/>
    </row>
    <row r="19" spans="1:19">
      <c r="A19" s="200" t="s">
        <v>80</v>
      </c>
    </row>
    <row r="20" spans="1:19">
      <c r="A20" s="66"/>
    </row>
    <row r="21" spans="1:19" ht="18.75">
      <c r="A21" s="87" t="s">
        <v>83</v>
      </c>
    </row>
    <row r="22" spans="1:19">
      <c r="A22" s="50"/>
    </row>
    <row r="23" spans="1:19" ht="21.75" thickBot="1">
      <c r="A23" s="90" t="s">
        <v>62</v>
      </c>
      <c r="B23" s="91"/>
      <c r="C23" s="92"/>
      <c r="D23" s="92"/>
      <c r="E23" s="92"/>
      <c r="F23" s="92"/>
      <c r="G23" s="92"/>
      <c r="H23" s="92"/>
      <c r="I23" s="92"/>
      <c r="J23" s="92"/>
      <c r="K23" s="92"/>
      <c r="L23" s="92"/>
      <c r="M23" s="92"/>
      <c r="N23" s="92"/>
      <c r="O23" s="92"/>
      <c r="P23" s="92"/>
      <c r="Q23" s="92"/>
      <c r="R23" s="311"/>
      <c r="S23" s="311"/>
    </row>
    <row r="24" spans="1:19">
      <c r="B24" s="46"/>
    </row>
    <row r="25" spans="1:19" ht="14.45" customHeight="1">
      <c r="A25" s="321" t="s">
        <v>198</v>
      </c>
      <c r="B25" s="321"/>
      <c r="C25" s="321"/>
      <c r="D25" s="321"/>
      <c r="E25" s="321"/>
      <c r="F25" s="321"/>
      <c r="G25" s="321"/>
      <c r="H25" s="321"/>
      <c r="I25" s="321"/>
      <c r="J25" s="321"/>
      <c r="K25" s="321"/>
      <c r="L25" s="321"/>
      <c r="M25" s="282"/>
      <c r="N25" s="282"/>
      <c r="O25" s="282"/>
      <c r="P25" s="282"/>
      <c r="Q25" s="282"/>
      <c r="R25" s="282"/>
    </row>
    <row r="26" spans="1:19">
      <c r="A26" s="321"/>
      <c r="B26" s="321"/>
      <c r="C26" s="321"/>
      <c r="D26" s="321"/>
      <c r="E26" s="321"/>
      <c r="F26" s="321"/>
      <c r="G26" s="321"/>
      <c r="H26" s="321"/>
      <c r="I26" s="321"/>
      <c r="J26" s="321"/>
      <c r="K26" s="321"/>
      <c r="L26" s="321"/>
      <c r="M26" s="282"/>
      <c r="N26" s="282"/>
      <c r="O26" s="282"/>
      <c r="P26" s="282"/>
      <c r="Q26" s="282"/>
      <c r="R26" s="282"/>
    </row>
    <row r="39" spans="1:24" ht="13.9" customHeight="1"/>
    <row r="40" spans="1:24" ht="20.45" customHeight="1">
      <c r="F40" s="53"/>
      <c r="G40" s="53"/>
      <c r="O40" s="70"/>
      <c r="P40" s="70"/>
      <c r="Q40" s="70"/>
      <c r="R40" s="57"/>
      <c r="S40" s="71"/>
      <c r="T40" s="70"/>
      <c r="U40" s="70"/>
      <c r="V40" s="70"/>
      <c r="W40" s="70"/>
      <c r="X40" s="70"/>
    </row>
    <row r="41" spans="1:24" ht="20.45" customHeight="1">
      <c r="A41" s="50" t="s">
        <v>65</v>
      </c>
      <c r="F41" s="53"/>
      <c r="G41" s="53"/>
      <c r="O41" s="70"/>
      <c r="P41" s="70"/>
      <c r="Q41" s="70"/>
      <c r="R41" s="57"/>
      <c r="S41" s="71"/>
      <c r="T41" s="70"/>
      <c r="U41" s="70"/>
      <c r="V41" s="70"/>
      <c r="W41" s="70"/>
      <c r="X41" s="70"/>
    </row>
    <row r="42" spans="1:24" ht="20.45" customHeight="1">
      <c r="A42" s="50"/>
      <c r="F42" s="53"/>
      <c r="G42" s="53"/>
      <c r="O42" s="70"/>
      <c r="P42" s="70"/>
      <c r="Q42" s="70"/>
      <c r="R42" s="57"/>
      <c r="S42" s="71"/>
      <c r="T42" s="70"/>
      <c r="U42" s="70"/>
      <c r="V42" s="70"/>
      <c r="W42" s="70"/>
      <c r="X42" s="70"/>
    </row>
    <row r="43" spans="1:24" ht="20.45" customHeight="1">
      <c r="A43" s="89" t="s">
        <v>186</v>
      </c>
      <c r="F43" s="53"/>
      <c r="G43" s="53"/>
      <c r="O43" s="70"/>
      <c r="P43" s="70"/>
      <c r="Q43" s="70"/>
      <c r="R43" s="57"/>
      <c r="S43" s="71"/>
      <c r="T43" s="70"/>
      <c r="U43" s="70"/>
      <c r="V43" s="70"/>
      <c r="W43" s="70"/>
      <c r="X43" s="70"/>
    </row>
    <row r="44" spans="1:24" ht="20.45" customHeight="1" thickBot="1">
      <c r="A44" s="50"/>
      <c r="F44" s="53"/>
      <c r="G44" s="53"/>
      <c r="O44" s="70"/>
      <c r="P44" s="70"/>
      <c r="Q44" s="70"/>
      <c r="R44" s="57"/>
      <c r="S44" s="71"/>
      <c r="T44" s="70"/>
      <c r="U44" s="70"/>
      <c r="V44" s="70"/>
      <c r="W44" s="70"/>
      <c r="X44" s="70"/>
    </row>
    <row r="45" spans="1:24">
      <c r="A45" s="64"/>
      <c r="B45" s="69" t="s">
        <v>28</v>
      </c>
      <c r="C45" s="322" t="s">
        <v>29</v>
      </c>
      <c r="D45" s="323"/>
      <c r="E45" s="323"/>
      <c r="F45" s="323"/>
      <c r="G45" s="323"/>
      <c r="H45" s="323"/>
      <c r="I45" s="323"/>
      <c r="J45" s="323"/>
      <c r="K45" s="323"/>
      <c r="L45" s="324"/>
    </row>
    <row r="46" spans="1:24" ht="14.45" customHeight="1">
      <c r="A46" s="65">
        <v>1</v>
      </c>
      <c r="B46" s="65" t="s">
        <v>3</v>
      </c>
      <c r="C46" s="325" t="s">
        <v>30</v>
      </c>
      <c r="D46" s="326"/>
      <c r="E46" s="326"/>
      <c r="F46" s="326"/>
      <c r="G46" s="326"/>
      <c r="H46" s="326"/>
      <c r="I46" s="326"/>
      <c r="J46" s="326"/>
      <c r="K46" s="326"/>
      <c r="L46" s="327"/>
    </row>
    <row r="47" spans="1:24" ht="14.45" customHeight="1">
      <c r="A47" s="65">
        <v>2</v>
      </c>
      <c r="B47" s="65" t="s">
        <v>4</v>
      </c>
      <c r="C47" s="325" t="s">
        <v>22</v>
      </c>
      <c r="D47" s="326"/>
      <c r="E47" s="326"/>
      <c r="F47" s="326"/>
      <c r="G47" s="326"/>
      <c r="H47" s="326"/>
      <c r="I47" s="326"/>
      <c r="J47" s="326"/>
      <c r="K47" s="326"/>
      <c r="L47" s="327"/>
    </row>
    <row r="48" spans="1:24" ht="14.45" customHeight="1">
      <c r="A48" s="65">
        <v>3</v>
      </c>
      <c r="B48" s="65" t="s">
        <v>5</v>
      </c>
      <c r="C48" s="325" t="s">
        <v>23</v>
      </c>
      <c r="D48" s="326"/>
      <c r="E48" s="326"/>
      <c r="F48" s="326"/>
      <c r="G48" s="326"/>
      <c r="H48" s="326"/>
      <c r="I48" s="326"/>
      <c r="J48" s="326"/>
      <c r="K48" s="326"/>
      <c r="L48" s="327"/>
    </row>
    <row r="49" spans="1:13" ht="14.45" customHeight="1">
      <c r="A49" s="65">
        <v>4</v>
      </c>
      <c r="B49" s="65" t="s">
        <v>6</v>
      </c>
      <c r="C49" s="325" t="s">
        <v>66</v>
      </c>
      <c r="D49" s="326"/>
      <c r="E49" s="326"/>
      <c r="F49" s="326"/>
      <c r="G49" s="326"/>
      <c r="H49" s="326"/>
      <c r="I49" s="326"/>
      <c r="J49" s="326"/>
      <c r="K49" s="326"/>
      <c r="L49" s="327"/>
    </row>
    <row r="50" spans="1:13" ht="14.45" customHeight="1">
      <c r="A50" s="65">
        <v>5</v>
      </c>
      <c r="B50" s="65" t="s">
        <v>7</v>
      </c>
      <c r="C50" s="325" t="s">
        <v>32</v>
      </c>
      <c r="D50" s="326"/>
      <c r="E50" s="326"/>
      <c r="F50" s="326"/>
      <c r="G50" s="326"/>
      <c r="H50" s="326"/>
      <c r="I50" s="326"/>
      <c r="J50" s="326"/>
      <c r="K50" s="326"/>
      <c r="L50" s="327"/>
    </row>
    <row r="51" spans="1:13" ht="14.45" customHeight="1">
      <c r="A51" s="65">
        <v>6</v>
      </c>
      <c r="B51" s="65" t="s">
        <v>8</v>
      </c>
      <c r="C51" s="325" t="s">
        <v>31</v>
      </c>
      <c r="D51" s="326"/>
      <c r="E51" s="326"/>
      <c r="F51" s="326"/>
      <c r="G51" s="326"/>
      <c r="H51" s="326"/>
      <c r="I51" s="326"/>
      <c r="J51" s="326"/>
      <c r="K51" s="326"/>
      <c r="L51" s="327"/>
    </row>
    <row r="52" spans="1:13" ht="14.45" customHeight="1">
      <c r="A52" s="65">
        <v>7</v>
      </c>
      <c r="B52" s="65" t="s">
        <v>9</v>
      </c>
      <c r="C52" s="325" t="s">
        <v>71</v>
      </c>
      <c r="D52" s="326"/>
      <c r="E52" s="326"/>
      <c r="F52" s="326"/>
      <c r="G52" s="326"/>
      <c r="H52" s="326"/>
      <c r="I52" s="326"/>
      <c r="J52" s="326"/>
      <c r="K52" s="326"/>
      <c r="L52" s="327"/>
    </row>
    <row r="53" spans="1:13" ht="28.9" customHeight="1">
      <c r="A53" s="65">
        <v>8</v>
      </c>
      <c r="B53" s="63" t="s">
        <v>19</v>
      </c>
      <c r="C53" s="325" t="s">
        <v>199</v>
      </c>
      <c r="D53" s="326"/>
      <c r="E53" s="326"/>
      <c r="F53" s="326"/>
      <c r="G53" s="326"/>
      <c r="H53" s="326"/>
      <c r="I53" s="326"/>
      <c r="J53" s="326"/>
      <c r="K53" s="326"/>
      <c r="L53" s="327"/>
    </row>
    <row r="54" spans="1:13" ht="45">
      <c r="A54" s="65">
        <v>9</v>
      </c>
      <c r="B54" s="63" t="s">
        <v>46</v>
      </c>
      <c r="C54" s="320" t="s">
        <v>67</v>
      </c>
      <c r="D54" s="320"/>
      <c r="E54" s="320"/>
      <c r="F54" s="320"/>
      <c r="G54" s="320"/>
      <c r="H54" s="320"/>
      <c r="I54" s="320"/>
      <c r="J54" s="320"/>
      <c r="K54" s="320"/>
      <c r="L54" s="320"/>
    </row>
    <row r="55" spans="1:13" ht="43.15" customHeight="1">
      <c r="A55" s="65">
        <v>10</v>
      </c>
      <c r="B55" s="63" t="s">
        <v>50</v>
      </c>
      <c r="C55" s="320" t="s">
        <v>180</v>
      </c>
      <c r="D55" s="320"/>
      <c r="E55" s="320"/>
      <c r="F55" s="320"/>
      <c r="G55" s="320"/>
      <c r="H55" s="320"/>
      <c r="I55" s="320"/>
      <c r="J55" s="320"/>
      <c r="K55" s="320"/>
      <c r="L55" s="320"/>
    </row>
    <row r="56" spans="1:13" ht="30">
      <c r="A56" s="65">
        <v>11</v>
      </c>
      <c r="B56" s="63" t="s">
        <v>51</v>
      </c>
      <c r="C56" s="320" t="s">
        <v>68</v>
      </c>
      <c r="D56" s="320"/>
      <c r="E56" s="320"/>
      <c r="F56" s="320"/>
      <c r="G56" s="320"/>
      <c r="H56" s="320"/>
      <c r="I56" s="320"/>
      <c r="J56" s="320"/>
      <c r="K56" s="320"/>
      <c r="L56" s="320"/>
    </row>
    <row r="57" spans="1:13" ht="39.6" customHeight="1">
      <c r="A57" s="65">
        <v>12</v>
      </c>
      <c r="B57" s="63" t="s">
        <v>110</v>
      </c>
      <c r="C57" s="328" t="s">
        <v>189</v>
      </c>
      <c r="D57" s="328"/>
      <c r="E57" s="328"/>
      <c r="F57" s="328"/>
      <c r="G57" s="328"/>
      <c r="H57" s="328"/>
      <c r="I57" s="328"/>
      <c r="J57" s="328"/>
      <c r="K57" s="328"/>
      <c r="L57" s="328"/>
      <c r="M57" s="89"/>
    </row>
    <row r="58" spans="1:13" ht="39.6" customHeight="1">
      <c r="A58" s="65">
        <v>13</v>
      </c>
      <c r="B58" s="63" t="s">
        <v>111</v>
      </c>
      <c r="C58" s="328" t="s">
        <v>187</v>
      </c>
      <c r="D58" s="328"/>
      <c r="E58" s="328"/>
      <c r="F58" s="328"/>
      <c r="G58" s="328"/>
      <c r="H58" s="328"/>
      <c r="I58" s="328"/>
      <c r="J58" s="328"/>
      <c r="K58" s="328"/>
      <c r="L58" s="328"/>
    </row>
    <row r="59" spans="1:13" ht="23.45" customHeight="1">
      <c r="A59" s="65">
        <v>14</v>
      </c>
      <c r="B59" s="63" t="s">
        <v>24</v>
      </c>
      <c r="C59" s="320" t="s">
        <v>72</v>
      </c>
      <c r="D59" s="320"/>
      <c r="E59" s="320"/>
      <c r="F59" s="320"/>
      <c r="G59" s="320"/>
      <c r="H59" s="320"/>
      <c r="I59" s="320"/>
      <c r="J59" s="320"/>
      <c r="K59" s="320"/>
      <c r="L59" s="320"/>
      <c r="M59" s="172"/>
    </row>
    <row r="60" spans="1:13" ht="45">
      <c r="A60" s="65">
        <v>15</v>
      </c>
      <c r="B60" s="63" t="s">
        <v>25</v>
      </c>
      <c r="C60" s="320" t="s">
        <v>52</v>
      </c>
      <c r="D60" s="320"/>
      <c r="E60" s="320"/>
      <c r="F60" s="320"/>
      <c r="G60" s="320"/>
      <c r="H60" s="320"/>
      <c r="I60" s="320"/>
      <c r="J60" s="320"/>
      <c r="K60" s="320"/>
      <c r="L60" s="320"/>
    </row>
    <row r="61" spans="1:13" ht="40.15" customHeight="1">
      <c r="A61" s="65">
        <v>16</v>
      </c>
      <c r="B61" s="63" t="s">
        <v>47</v>
      </c>
      <c r="C61" s="320" t="s">
        <v>69</v>
      </c>
      <c r="D61" s="320"/>
      <c r="E61" s="320"/>
      <c r="F61" s="320"/>
      <c r="G61" s="320"/>
      <c r="H61" s="320"/>
      <c r="I61" s="320"/>
      <c r="J61" s="320"/>
      <c r="K61" s="320"/>
      <c r="L61" s="320"/>
    </row>
    <row r="62" spans="1:13" ht="40.15" customHeight="1">
      <c r="A62" s="65">
        <v>17</v>
      </c>
      <c r="B62" s="63" t="s">
        <v>48</v>
      </c>
      <c r="C62" s="320" t="s">
        <v>70</v>
      </c>
      <c r="D62" s="320"/>
      <c r="E62" s="320"/>
      <c r="F62" s="320"/>
      <c r="G62" s="320"/>
      <c r="H62" s="320"/>
      <c r="I62" s="320"/>
      <c r="J62" s="320"/>
      <c r="K62" s="320"/>
      <c r="L62" s="320"/>
    </row>
    <row r="63" spans="1:13" ht="30" customHeight="1">
      <c r="A63" s="65">
        <v>18</v>
      </c>
      <c r="B63" s="63" t="s">
        <v>26</v>
      </c>
      <c r="C63" s="328" t="s">
        <v>112</v>
      </c>
      <c r="D63" s="328"/>
      <c r="E63" s="328"/>
      <c r="F63" s="328"/>
      <c r="G63" s="328"/>
      <c r="H63" s="328"/>
      <c r="I63" s="328"/>
      <c r="J63" s="328"/>
      <c r="K63" s="328"/>
      <c r="L63" s="328"/>
      <c r="M63" s="89"/>
    </row>
    <row r="64" spans="1:13" ht="43.9" customHeight="1">
      <c r="A64" s="65">
        <v>19</v>
      </c>
      <c r="B64" s="63" t="s">
        <v>184</v>
      </c>
      <c r="C64" s="328" t="s">
        <v>113</v>
      </c>
      <c r="D64" s="328"/>
      <c r="E64" s="328"/>
      <c r="F64" s="328"/>
      <c r="G64" s="328"/>
      <c r="H64" s="328"/>
      <c r="I64" s="328"/>
      <c r="J64" s="328"/>
      <c r="K64" s="328"/>
      <c r="L64" s="328"/>
      <c r="M64" s="89"/>
    </row>
    <row r="65" spans="1:12" ht="42.6" customHeight="1">
      <c r="A65" s="65">
        <v>20</v>
      </c>
      <c r="B65" s="63" t="s">
        <v>108</v>
      </c>
      <c r="C65" s="320" t="s">
        <v>109</v>
      </c>
      <c r="D65" s="320"/>
      <c r="E65" s="320"/>
      <c r="F65" s="320"/>
      <c r="G65" s="320"/>
      <c r="H65" s="320"/>
      <c r="I65" s="320"/>
      <c r="J65" s="320"/>
      <c r="K65" s="320"/>
      <c r="L65" s="320"/>
    </row>
    <row r="66" spans="1:12" ht="18" customHeight="1">
      <c r="A66" s="65">
        <v>21</v>
      </c>
      <c r="B66" s="63" t="s">
        <v>11</v>
      </c>
      <c r="C66" s="320" t="s">
        <v>49</v>
      </c>
      <c r="D66" s="320"/>
      <c r="E66" s="320"/>
      <c r="F66" s="320"/>
      <c r="G66" s="320"/>
      <c r="H66" s="320"/>
      <c r="I66" s="320"/>
      <c r="J66" s="320"/>
      <c r="K66" s="320"/>
      <c r="L66" s="320"/>
    </row>
    <row r="67" spans="1:12" ht="45.6" customHeight="1">
      <c r="A67" s="65">
        <v>22</v>
      </c>
      <c r="B67" s="63" t="s">
        <v>20</v>
      </c>
      <c r="C67" s="320" t="s">
        <v>76</v>
      </c>
      <c r="D67" s="320"/>
      <c r="E67" s="320"/>
      <c r="F67" s="320"/>
      <c r="G67" s="320"/>
      <c r="H67" s="320"/>
      <c r="I67" s="320"/>
      <c r="J67" s="320"/>
      <c r="K67" s="320"/>
      <c r="L67" s="320"/>
    </row>
    <row r="68" spans="1:12" ht="35.450000000000003" customHeight="1">
      <c r="A68" s="65">
        <v>23</v>
      </c>
      <c r="B68" s="63" t="s">
        <v>21</v>
      </c>
      <c r="C68" s="320" t="s">
        <v>77</v>
      </c>
      <c r="D68" s="320"/>
      <c r="E68" s="320"/>
      <c r="F68" s="320"/>
      <c r="G68" s="320"/>
      <c r="H68" s="320"/>
      <c r="I68" s="320"/>
      <c r="J68" s="320"/>
      <c r="K68" s="320"/>
      <c r="L68" s="320"/>
    </row>
    <row r="69" spans="1:12">
      <c r="B69" s="46"/>
    </row>
    <row r="70" spans="1:12">
      <c r="A70" s="49" t="s">
        <v>33</v>
      </c>
      <c r="B70" s="283"/>
      <c r="C70" s="283"/>
      <c r="D70" s="283"/>
      <c r="E70" s="283"/>
      <c r="F70" s="283"/>
      <c r="G70" s="283"/>
      <c r="H70" s="283"/>
      <c r="I70" s="283"/>
      <c r="J70" s="283"/>
    </row>
    <row r="71" spans="1:12">
      <c r="A71" s="283"/>
      <c r="B71" s="283"/>
      <c r="C71" s="283"/>
      <c r="D71" s="283"/>
      <c r="E71" s="283"/>
      <c r="F71" s="283"/>
      <c r="G71" s="283"/>
      <c r="H71" s="283"/>
      <c r="I71" s="283"/>
      <c r="J71" s="283"/>
    </row>
    <row r="72" spans="1:12">
      <c r="A72" s="283"/>
      <c r="B72" s="283"/>
      <c r="C72" s="283"/>
      <c r="D72" s="283"/>
      <c r="E72" s="283"/>
      <c r="F72" s="283"/>
      <c r="G72" s="283"/>
      <c r="H72" s="283"/>
      <c r="I72" s="283"/>
      <c r="J72" s="283"/>
    </row>
    <row r="73" spans="1:12">
      <c r="A73" s="283"/>
      <c r="B73" s="283"/>
      <c r="C73" s="283"/>
      <c r="D73" s="283"/>
      <c r="E73" s="283"/>
      <c r="F73" s="283"/>
      <c r="G73" s="283"/>
      <c r="H73" s="283"/>
      <c r="I73" s="283"/>
      <c r="J73" s="283"/>
    </row>
    <row r="74" spans="1:12">
      <c r="A74" s="283"/>
      <c r="B74" s="283"/>
      <c r="C74" s="283"/>
      <c r="D74" s="283"/>
      <c r="E74" s="283"/>
      <c r="F74" s="283"/>
      <c r="G74" s="283"/>
      <c r="H74" s="283"/>
      <c r="I74" s="283"/>
      <c r="J74" s="283"/>
    </row>
    <row r="75" spans="1:12">
      <c r="A75" s="283"/>
      <c r="B75" s="283"/>
      <c r="C75" s="283"/>
      <c r="D75" s="283"/>
      <c r="E75" s="283"/>
      <c r="F75" s="283"/>
      <c r="G75" s="283"/>
      <c r="H75" s="283"/>
      <c r="I75" s="283"/>
      <c r="J75" s="283"/>
    </row>
    <row r="76" spans="1:12">
      <c r="A76" s="283"/>
      <c r="B76" s="283"/>
      <c r="C76" s="283"/>
      <c r="D76" s="283"/>
      <c r="E76" s="283"/>
      <c r="F76" s="283"/>
      <c r="G76" s="283"/>
      <c r="H76" s="283"/>
      <c r="I76" s="283"/>
      <c r="J76" s="283"/>
    </row>
    <row r="77" spans="1:12">
      <c r="A77" s="47"/>
      <c r="B77" s="46"/>
    </row>
    <row r="82" spans="1:10" ht="16.149999999999999" customHeight="1"/>
    <row r="84" spans="1:10">
      <c r="A84" s="51"/>
      <c r="B84" s="52"/>
      <c r="C84" s="52"/>
      <c r="D84" s="52"/>
      <c r="E84" s="52"/>
      <c r="F84" s="52"/>
      <c r="G84" s="52"/>
      <c r="H84" s="52"/>
      <c r="I84" s="52"/>
      <c r="J84" s="52"/>
    </row>
    <row r="85" spans="1:10">
      <c r="A85" s="54" t="s">
        <v>34</v>
      </c>
      <c r="B85" s="52"/>
      <c r="C85" s="52"/>
      <c r="D85" s="52"/>
      <c r="E85" s="52"/>
      <c r="F85" s="52"/>
      <c r="G85" s="52"/>
      <c r="H85" s="52"/>
      <c r="I85" s="52"/>
      <c r="J85" s="52"/>
    </row>
    <row r="87" spans="1:10">
      <c r="A87" s="329"/>
      <c r="B87" s="329"/>
      <c r="C87" s="329"/>
      <c r="D87" s="329"/>
      <c r="E87" s="329"/>
      <c r="F87" s="329"/>
      <c r="G87" s="329"/>
      <c r="H87" s="329"/>
      <c r="I87" s="329"/>
      <c r="J87" s="329"/>
    </row>
    <row r="88" spans="1:10">
      <c r="A88" s="329"/>
      <c r="B88" s="329"/>
      <c r="C88" s="329"/>
      <c r="D88" s="329"/>
      <c r="E88" s="329"/>
      <c r="F88" s="329"/>
      <c r="G88" s="329"/>
      <c r="H88" s="329"/>
      <c r="I88" s="329"/>
      <c r="J88" s="329"/>
    </row>
    <row r="89" spans="1:10">
      <c r="A89" s="329"/>
      <c r="B89" s="329"/>
      <c r="C89" s="329"/>
      <c r="D89" s="329"/>
      <c r="E89" s="329"/>
      <c r="F89" s="329"/>
      <c r="G89" s="329"/>
      <c r="H89" s="329"/>
      <c r="I89" s="329"/>
      <c r="J89" s="329"/>
    </row>
    <row r="90" spans="1:10">
      <c r="A90" s="330"/>
      <c r="B90" s="330"/>
      <c r="C90" s="330"/>
      <c r="D90" s="330"/>
      <c r="E90" s="330"/>
      <c r="F90" s="330"/>
      <c r="G90" s="330"/>
      <c r="H90" s="330"/>
      <c r="I90" s="330"/>
      <c r="J90" s="330"/>
    </row>
    <row r="91" spans="1:10">
      <c r="A91" s="330"/>
      <c r="B91" s="330"/>
      <c r="C91" s="330"/>
      <c r="D91" s="330"/>
      <c r="E91" s="330"/>
      <c r="F91" s="330"/>
      <c r="G91" s="330"/>
      <c r="H91" s="330"/>
      <c r="I91" s="330"/>
      <c r="J91" s="330"/>
    </row>
    <row r="92" spans="1:10">
      <c r="A92" s="330"/>
      <c r="B92" s="330"/>
      <c r="C92" s="330"/>
      <c r="D92" s="330"/>
      <c r="E92" s="330"/>
      <c r="F92" s="330"/>
      <c r="G92" s="330"/>
      <c r="H92" s="330"/>
      <c r="I92" s="330"/>
      <c r="J92" s="330"/>
    </row>
    <row r="93" spans="1:10">
      <c r="A93" s="330"/>
      <c r="B93" s="330"/>
      <c r="C93" s="330"/>
      <c r="D93" s="330"/>
      <c r="E93" s="330"/>
      <c r="F93" s="330"/>
      <c r="G93" s="330"/>
      <c r="H93" s="330"/>
      <c r="I93" s="330"/>
      <c r="J93" s="330"/>
    </row>
    <row r="94" spans="1:10">
      <c r="A94" s="330"/>
      <c r="B94" s="330"/>
      <c r="C94" s="330"/>
      <c r="D94" s="330"/>
      <c r="E94" s="330"/>
      <c r="F94" s="330"/>
      <c r="G94" s="330"/>
      <c r="H94" s="330"/>
      <c r="I94" s="330"/>
      <c r="J94" s="330"/>
    </row>
    <row r="95" spans="1:10">
      <c r="A95" s="283"/>
      <c r="B95" s="283"/>
      <c r="C95" s="283"/>
      <c r="D95" s="283"/>
      <c r="E95" s="283"/>
      <c r="F95" s="283"/>
      <c r="G95" s="283"/>
      <c r="H95" s="283"/>
      <c r="I95" s="283"/>
      <c r="J95" s="283"/>
    </row>
    <row r="101" spans="1:19" ht="21.75" thickBot="1">
      <c r="A101" s="90" t="s">
        <v>78</v>
      </c>
      <c r="B101" s="93"/>
      <c r="C101" s="94"/>
      <c r="D101" s="94"/>
      <c r="E101" s="94"/>
      <c r="F101" s="94"/>
      <c r="G101" s="94"/>
      <c r="H101" s="94"/>
      <c r="I101" s="94"/>
      <c r="J101" s="94"/>
      <c r="K101" s="94"/>
      <c r="L101" s="94"/>
      <c r="M101" s="94"/>
      <c r="N101" s="94"/>
      <c r="O101" s="94"/>
      <c r="P101" s="94"/>
      <c r="Q101" s="94"/>
      <c r="R101" s="312"/>
      <c r="S101" s="312"/>
    </row>
    <row r="102" spans="1:19">
      <c r="B102" s="46"/>
    </row>
    <row r="103" spans="1:19">
      <c r="A103" s="46" t="s">
        <v>200</v>
      </c>
    </row>
    <row r="104" spans="1:19" s="70" customFormat="1">
      <c r="B104" s="72"/>
    </row>
    <row r="105" spans="1:19" s="70" customFormat="1">
      <c r="A105" s="67"/>
      <c r="B105" s="57"/>
      <c r="C105" s="57"/>
      <c r="D105" s="57"/>
      <c r="E105" s="331"/>
      <c r="F105" s="331"/>
      <c r="G105" s="331"/>
      <c r="H105" s="331"/>
      <c r="I105" s="331"/>
      <c r="J105" s="331"/>
      <c r="K105" s="331"/>
      <c r="L105" s="331"/>
      <c r="M105" s="68"/>
      <c r="N105" s="68"/>
      <c r="O105" s="68"/>
      <c r="P105" s="68"/>
    </row>
    <row r="106" spans="1:19" s="73" customFormat="1" ht="14.45" customHeight="1">
      <c r="A106" s="332"/>
      <c r="B106" s="332"/>
      <c r="C106" s="332"/>
      <c r="D106" s="332"/>
      <c r="E106" s="332"/>
      <c r="F106" s="332"/>
      <c r="G106" s="332"/>
      <c r="H106" s="332"/>
      <c r="I106" s="332"/>
      <c r="J106" s="332"/>
      <c r="K106" s="332"/>
      <c r="L106" s="332"/>
      <c r="M106" s="344"/>
      <c r="N106" s="344"/>
      <c r="O106" s="344"/>
      <c r="P106" s="344"/>
    </row>
    <row r="107" spans="1:19" s="73" customFormat="1" ht="42" customHeight="1">
      <c r="A107" s="332"/>
      <c r="B107" s="332"/>
      <c r="C107" s="332"/>
      <c r="D107" s="332"/>
      <c r="E107" s="332"/>
      <c r="F107" s="332"/>
      <c r="G107" s="332"/>
      <c r="H107" s="332"/>
      <c r="I107" s="332"/>
      <c r="J107" s="332"/>
      <c r="K107" s="332"/>
      <c r="L107" s="332"/>
      <c r="M107" s="344"/>
      <c r="N107" s="344"/>
      <c r="O107" s="344"/>
      <c r="P107" s="344"/>
    </row>
    <row r="108" spans="1:19" s="70" customFormat="1" ht="14.45" customHeight="1">
      <c r="A108" s="57"/>
      <c r="B108" s="57"/>
      <c r="C108" s="57"/>
      <c r="D108" s="57"/>
      <c r="E108" s="57"/>
      <c r="F108" s="57"/>
      <c r="G108" s="74"/>
      <c r="H108" s="75"/>
      <c r="I108" s="75"/>
      <c r="J108" s="75"/>
      <c r="K108" s="75"/>
      <c r="L108" s="76"/>
      <c r="M108" s="76"/>
      <c r="N108" s="76"/>
      <c r="O108" s="76"/>
      <c r="P108" s="77"/>
    </row>
    <row r="109" spans="1:19" s="70" customFormat="1" ht="14.45" customHeight="1">
      <c r="A109" s="57"/>
      <c r="B109" s="57"/>
      <c r="C109" s="57"/>
      <c r="D109" s="57"/>
      <c r="E109" s="57"/>
      <c r="F109" s="57"/>
      <c r="G109" s="74"/>
      <c r="H109" s="75"/>
      <c r="I109" s="75"/>
      <c r="J109" s="75"/>
      <c r="K109" s="75"/>
      <c r="L109" s="76"/>
      <c r="M109" s="76"/>
      <c r="N109" s="76"/>
      <c r="O109" s="76"/>
      <c r="P109" s="77"/>
    </row>
    <row r="110" spans="1:19" s="70" customFormat="1">
      <c r="A110" s="57"/>
      <c r="B110" s="57"/>
      <c r="C110" s="57"/>
      <c r="D110" s="57"/>
      <c r="E110" s="57"/>
      <c r="F110" s="57"/>
      <c r="G110" s="74"/>
      <c r="H110" s="75"/>
      <c r="I110" s="75"/>
      <c r="J110" s="75"/>
      <c r="K110" s="75"/>
      <c r="L110" s="76"/>
      <c r="M110" s="76"/>
      <c r="N110" s="76"/>
      <c r="O110" s="76"/>
      <c r="P110" s="77"/>
    </row>
    <row r="111" spans="1:19" s="70" customFormat="1">
      <c r="A111" s="57"/>
      <c r="B111" s="57"/>
      <c r="C111" s="57"/>
      <c r="D111" s="57"/>
      <c r="E111" s="57"/>
      <c r="F111" s="57"/>
      <c r="G111" s="74"/>
      <c r="H111" s="75"/>
      <c r="I111" s="75"/>
      <c r="J111" s="75"/>
      <c r="K111" s="75"/>
      <c r="L111" s="76"/>
      <c r="M111" s="76"/>
      <c r="N111" s="76"/>
      <c r="O111" s="76"/>
      <c r="P111" s="77"/>
    </row>
    <row r="112" spans="1:19">
      <c r="B112" s="46"/>
    </row>
    <row r="113" spans="1:14" ht="15.75" thickBot="1">
      <c r="B113" s="46"/>
    </row>
    <row r="114" spans="1:14">
      <c r="A114" s="64" t="s">
        <v>27</v>
      </c>
      <c r="B114" s="69" t="s">
        <v>28</v>
      </c>
      <c r="C114" s="345" t="s">
        <v>29</v>
      </c>
      <c r="D114" s="345"/>
      <c r="E114" s="345"/>
      <c r="F114" s="345"/>
      <c r="G114" s="345"/>
      <c r="H114" s="345"/>
      <c r="I114" s="345"/>
      <c r="J114" s="345"/>
      <c r="K114" s="345"/>
      <c r="L114" s="346"/>
    </row>
    <row r="115" spans="1:14">
      <c r="A115" s="65">
        <v>1</v>
      </c>
      <c r="B115" s="65" t="s">
        <v>8</v>
      </c>
      <c r="C115" s="320" t="s">
        <v>115</v>
      </c>
      <c r="D115" s="320"/>
      <c r="E115" s="320"/>
      <c r="F115" s="320"/>
      <c r="G115" s="320"/>
      <c r="H115" s="320"/>
      <c r="I115" s="320"/>
      <c r="J115" s="320"/>
      <c r="K115" s="320"/>
      <c r="L115" s="320"/>
    </row>
    <row r="116" spans="1:14">
      <c r="A116" s="65">
        <v>2</v>
      </c>
      <c r="B116" s="65" t="s">
        <v>9</v>
      </c>
      <c r="C116" s="320" t="s">
        <v>71</v>
      </c>
      <c r="D116" s="320"/>
      <c r="E116" s="320"/>
      <c r="F116" s="320"/>
      <c r="G116" s="320"/>
      <c r="H116" s="320"/>
      <c r="I116" s="320"/>
      <c r="J116" s="320"/>
      <c r="K116" s="320"/>
      <c r="L116" s="320"/>
    </row>
    <row r="117" spans="1:14" ht="30">
      <c r="A117" s="65">
        <v>3</v>
      </c>
      <c r="B117" s="63" t="s">
        <v>19</v>
      </c>
      <c r="C117" s="320" t="s">
        <v>196</v>
      </c>
      <c r="D117" s="320"/>
      <c r="E117" s="320"/>
      <c r="F117" s="320"/>
      <c r="G117" s="320"/>
      <c r="H117" s="320"/>
      <c r="I117" s="320"/>
      <c r="J117" s="320"/>
      <c r="K117" s="320"/>
      <c r="L117" s="320"/>
    </row>
    <row r="118" spans="1:14" ht="18" customHeight="1">
      <c r="A118" s="65">
        <v>4</v>
      </c>
      <c r="B118" s="173" t="s">
        <v>1</v>
      </c>
      <c r="C118" s="320" t="s">
        <v>54</v>
      </c>
      <c r="D118" s="320"/>
      <c r="E118" s="320"/>
      <c r="F118" s="320"/>
      <c r="G118" s="320"/>
      <c r="H118" s="320"/>
      <c r="I118" s="320"/>
      <c r="J118" s="320"/>
      <c r="K118" s="320"/>
      <c r="L118" s="320"/>
    </row>
    <row r="119" spans="1:14" ht="28.9" customHeight="1">
      <c r="A119" s="284">
        <v>5</v>
      </c>
      <c r="B119" s="285" t="s">
        <v>60</v>
      </c>
      <c r="C119" s="328" t="s">
        <v>190</v>
      </c>
      <c r="D119" s="328"/>
      <c r="E119" s="328"/>
      <c r="F119" s="328"/>
      <c r="G119" s="328"/>
      <c r="H119" s="328"/>
      <c r="I119" s="328"/>
      <c r="J119" s="328"/>
      <c r="K119" s="328"/>
      <c r="L119" s="328"/>
      <c r="M119" s="89"/>
    </row>
    <row r="120" spans="1:14" ht="37.15" customHeight="1">
      <c r="A120" s="284">
        <v>6</v>
      </c>
      <c r="B120" s="285" t="s">
        <v>119</v>
      </c>
      <c r="C120" s="333" t="s">
        <v>191</v>
      </c>
      <c r="D120" s="333"/>
      <c r="E120" s="333"/>
      <c r="F120" s="333"/>
      <c r="G120" s="333"/>
      <c r="H120" s="333"/>
      <c r="I120" s="333"/>
      <c r="J120" s="333"/>
      <c r="K120" s="333"/>
      <c r="L120" s="333"/>
      <c r="M120" s="89"/>
    </row>
    <row r="121" spans="1:14" ht="45">
      <c r="A121" s="65">
        <v>7</v>
      </c>
      <c r="B121" s="63" t="s">
        <v>58</v>
      </c>
      <c r="C121" s="320" t="s">
        <v>73</v>
      </c>
      <c r="D121" s="320"/>
      <c r="E121" s="320"/>
      <c r="F121" s="320"/>
      <c r="G121" s="320"/>
      <c r="H121" s="320"/>
      <c r="I121" s="320"/>
      <c r="J121" s="320"/>
      <c r="K121" s="320"/>
      <c r="L121" s="320"/>
      <c r="M121" s="89"/>
    </row>
    <row r="122" spans="1:14" ht="30">
      <c r="A122" s="65">
        <v>8</v>
      </c>
      <c r="B122" s="63" t="s">
        <v>59</v>
      </c>
      <c r="C122" s="328" t="s">
        <v>116</v>
      </c>
      <c r="D122" s="328"/>
      <c r="E122" s="328"/>
      <c r="F122" s="328"/>
      <c r="G122" s="328"/>
      <c r="H122" s="328"/>
      <c r="I122" s="328"/>
      <c r="J122" s="328"/>
      <c r="K122" s="328"/>
      <c r="L122" s="328"/>
      <c r="N122" s="133"/>
    </row>
    <row r="123" spans="1:14" ht="45" customHeight="1">
      <c r="A123" s="336">
        <v>9</v>
      </c>
      <c r="B123" s="338" t="s">
        <v>118</v>
      </c>
      <c r="C123" s="340" t="s">
        <v>114</v>
      </c>
      <c r="D123" s="340"/>
      <c r="E123" s="340"/>
      <c r="F123" s="340"/>
      <c r="G123" s="340"/>
      <c r="H123" s="340"/>
      <c r="I123" s="340"/>
      <c r="J123" s="340"/>
      <c r="K123" s="340"/>
      <c r="L123" s="340"/>
    </row>
    <row r="124" spans="1:14" ht="18" customHeight="1">
      <c r="A124" s="337"/>
      <c r="B124" s="339"/>
      <c r="C124" s="341" t="s">
        <v>181</v>
      </c>
      <c r="D124" s="342"/>
      <c r="E124" s="342"/>
      <c r="F124" s="342"/>
      <c r="G124" s="342"/>
      <c r="H124" s="342"/>
      <c r="I124" s="342"/>
      <c r="J124" s="342"/>
      <c r="K124" s="342"/>
      <c r="L124" s="343"/>
    </row>
    <row r="125" spans="1:14" ht="45">
      <c r="A125" s="65">
        <v>10</v>
      </c>
      <c r="B125" s="63" t="s">
        <v>55</v>
      </c>
      <c r="C125" s="320" t="s">
        <v>88</v>
      </c>
      <c r="D125" s="320"/>
      <c r="E125" s="320"/>
      <c r="F125" s="320"/>
      <c r="G125" s="320"/>
      <c r="H125" s="320"/>
      <c r="I125" s="320"/>
      <c r="J125" s="320"/>
      <c r="K125" s="320"/>
      <c r="L125" s="320"/>
    </row>
    <row r="126" spans="1:14" ht="21.6" customHeight="1">
      <c r="A126" s="65">
        <v>11</v>
      </c>
      <c r="B126" s="63" t="s">
        <v>41</v>
      </c>
      <c r="C126" s="320" t="s">
        <v>117</v>
      </c>
      <c r="D126" s="320"/>
      <c r="E126" s="320"/>
      <c r="F126" s="320"/>
      <c r="G126" s="320"/>
      <c r="H126" s="320"/>
      <c r="I126" s="320"/>
      <c r="J126" s="320"/>
      <c r="K126" s="320"/>
      <c r="L126" s="320"/>
    </row>
    <row r="127" spans="1:14" ht="21.6" customHeight="1">
      <c r="A127" s="65">
        <v>12</v>
      </c>
      <c r="B127" s="63" t="s">
        <v>56</v>
      </c>
      <c r="C127" s="320" t="s">
        <v>87</v>
      </c>
      <c r="D127" s="320"/>
      <c r="E127" s="320"/>
      <c r="F127" s="320"/>
      <c r="G127" s="320"/>
      <c r="H127" s="320"/>
      <c r="I127" s="320"/>
      <c r="J127" s="320"/>
      <c r="K127" s="320"/>
      <c r="L127" s="320"/>
    </row>
    <row r="128" spans="1:14" ht="45" customHeight="1">
      <c r="A128" s="65">
        <v>13</v>
      </c>
      <c r="B128" s="63" t="s">
        <v>85</v>
      </c>
      <c r="C128" s="320" t="s">
        <v>74</v>
      </c>
      <c r="D128" s="320"/>
      <c r="E128" s="320"/>
      <c r="F128" s="320"/>
      <c r="G128" s="320"/>
      <c r="H128" s="320"/>
      <c r="I128" s="320"/>
      <c r="J128" s="320"/>
      <c r="K128" s="320"/>
      <c r="L128" s="320"/>
    </row>
    <row r="129" spans="1:12" ht="50.45" customHeight="1">
      <c r="A129" s="65">
        <v>14</v>
      </c>
      <c r="B129" s="63" t="s">
        <v>57</v>
      </c>
      <c r="C129" s="320" t="s">
        <v>86</v>
      </c>
      <c r="D129" s="320"/>
      <c r="E129" s="320"/>
      <c r="F129" s="320"/>
      <c r="G129" s="320"/>
      <c r="H129" s="320"/>
      <c r="I129" s="320"/>
      <c r="J129" s="320"/>
      <c r="K129" s="320"/>
      <c r="L129" s="320"/>
    </row>
    <row r="130" spans="1:12" ht="50.45" customHeight="1">
      <c r="A130" s="65">
        <v>15</v>
      </c>
      <c r="B130" s="63" t="s">
        <v>178</v>
      </c>
      <c r="C130" s="320" t="s">
        <v>188</v>
      </c>
      <c r="D130" s="320"/>
      <c r="E130" s="320"/>
      <c r="F130" s="320"/>
      <c r="G130" s="320"/>
      <c r="H130" s="320"/>
      <c r="I130" s="320"/>
      <c r="J130" s="320"/>
      <c r="K130" s="320"/>
      <c r="L130" s="320"/>
    </row>
    <row r="131" spans="1:12" ht="70.150000000000006" customHeight="1">
      <c r="A131" s="65">
        <v>16</v>
      </c>
      <c r="B131" s="63" t="s">
        <v>179</v>
      </c>
      <c r="C131" s="320" t="s">
        <v>182</v>
      </c>
      <c r="D131" s="320"/>
      <c r="E131" s="320"/>
      <c r="F131" s="320"/>
      <c r="G131" s="320"/>
      <c r="H131" s="320"/>
      <c r="I131" s="320"/>
      <c r="J131" s="320"/>
      <c r="K131" s="320"/>
      <c r="L131" s="320"/>
    </row>
    <row r="132" spans="1:12" ht="42" customHeight="1">
      <c r="A132" s="65">
        <v>17</v>
      </c>
      <c r="B132" s="63" t="s">
        <v>10</v>
      </c>
      <c r="C132" s="334" t="s">
        <v>183</v>
      </c>
      <c r="D132" s="334"/>
      <c r="E132" s="334"/>
      <c r="F132" s="334"/>
      <c r="G132" s="334"/>
      <c r="H132" s="334"/>
      <c r="I132" s="334"/>
      <c r="J132" s="334"/>
      <c r="K132" s="334"/>
      <c r="L132" s="334"/>
    </row>
    <row r="135" spans="1:12">
      <c r="A135" s="50" t="s">
        <v>75</v>
      </c>
    </row>
    <row r="136" spans="1:12">
      <c r="A136" s="46" t="s">
        <v>63</v>
      </c>
    </row>
    <row r="137" spans="1:12">
      <c r="A137" s="46" t="s">
        <v>79</v>
      </c>
    </row>
  </sheetData>
  <mergeCells count="68">
    <mergeCell ref="A10:Q10"/>
    <mergeCell ref="A123:A124"/>
    <mergeCell ref="B123:B124"/>
    <mergeCell ref="C123:L123"/>
    <mergeCell ref="C124:L124"/>
    <mergeCell ref="M106:M107"/>
    <mergeCell ref="N106:N107"/>
    <mergeCell ref="O106:O107"/>
    <mergeCell ref="P106:P107"/>
    <mergeCell ref="C114:L114"/>
    <mergeCell ref="C115:L115"/>
    <mergeCell ref="G106:G107"/>
    <mergeCell ref="H106:H107"/>
    <mergeCell ref="I106:I107"/>
    <mergeCell ref="J106:J107"/>
    <mergeCell ref="K106:K107"/>
    <mergeCell ref="C132:L132"/>
    <mergeCell ref="C126:L126"/>
    <mergeCell ref="C127:L127"/>
    <mergeCell ref="C128:L128"/>
    <mergeCell ref="C129:L129"/>
    <mergeCell ref="C130:L130"/>
    <mergeCell ref="C131:L131"/>
    <mergeCell ref="C125:L125"/>
    <mergeCell ref="C116:L116"/>
    <mergeCell ref="C117:L117"/>
    <mergeCell ref="C118:L118"/>
    <mergeCell ref="C119:L119"/>
    <mergeCell ref="C120:L120"/>
    <mergeCell ref="C121:L121"/>
    <mergeCell ref="C122:L122"/>
    <mergeCell ref="L106:L107"/>
    <mergeCell ref="F106:F107"/>
    <mergeCell ref="A106:A107"/>
    <mergeCell ref="B106:B107"/>
    <mergeCell ref="C106:C107"/>
    <mergeCell ref="D106:D107"/>
    <mergeCell ref="E106:E107"/>
    <mergeCell ref="C68:L68"/>
    <mergeCell ref="A87:J89"/>
    <mergeCell ref="A90:J91"/>
    <mergeCell ref="A92:J94"/>
    <mergeCell ref="E105:G105"/>
    <mergeCell ref="H105:L105"/>
    <mergeCell ref="C67:L67"/>
    <mergeCell ref="C56:L56"/>
    <mergeCell ref="C57:L57"/>
    <mergeCell ref="C58:L58"/>
    <mergeCell ref="C59:L59"/>
    <mergeCell ref="C60:L60"/>
    <mergeCell ref="C61:L61"/>
    <mergeCell ref="C62:L62"/>
    <mergeCell ref="C63:L63"/>
    <mergeCell ref="C64:L64"/>
    <mergeCell ref="C65:L65"/>
    <mergeCell ref="C66:L66"/>
    <mergeCell ref="C55:L55"/>
    <mergeCell ref="A25:L26"/>
    <mergeCell ref="C45:L45"/>
    <mergeCell ref="C46:L46"/>
    <mergeCell ref="C47:L47"/>
    <mergeCell ref="C48:L48"/>
    <mergeCell ref="C49:L49"/>
    <mergeCell ref="C50:L50"/>
    <mergeCell ref="C51:L51"/>
    <mergeCell ref="C52:L52"/>
    <mergeCell ref="C53:L53"/>
    <mergeCell ref="C54:L54"/>
  </mergeCells>
  <hyperlinks>
    <hyperlink ref="A18" location="Instructions!A41" display="1) TA Payroll Reconciliation" xr:uid="{00000000-0004-0000-0000-000000000000}"/>
    <hyperlink ref="A19" location="Instructions!A101" display="2) TA Budget vs. Actual(Forecast)" xr:uid="{00000000-0004-0000-0000-000001000000}"/>
    <hyperlink ref="C124:L124" location="Instructions!C111" display="Previouse Year &quot;Attrition Rate&quot;" xr:uid="{00000000-0004-0000-0000-000002000000}"/>
  </hyperlinks>
  <pageMargins left="0.2" right="0.2" top="0.75" bottom="0.75" header="0.3" footer="0.3"/>
  <pageSetup scale="65" orientation="landscape" r:id="rId1"/>
  <headerFooter>
    <oddFooter>Page &amp;P of &amp;N</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3">
    <pageSetUpPr fitToPage="1"/>
  </sheetPr>
  <dimension ref="A1:X225"/>
  <sheetViews>
    <sheetView showZeros="0" tabSelected="1" zoomScale="73" zoomScaleNormal="73" zoomScaleSheetLayoutView="75" workbookViewId="0">
      <pane xSplit="7" ySplit="7" topLeftCell="I8" activePane="bottomRight" state="frozen"/>
      <selection pane="topRight" activeCell="I1" sqref="I1"/>
      <selection pane="bottomLeft" activeCell="A7" sqref="A7"/>
      <selection pane="bottomRight" activeCell="P30" sqref="P30"/>
    </sheetView>
  </sheetViews>
  <sheetFormatPr defaultColWidth="9.140625" defaultRowHeight="15" outlineLevelRow="1"/>
  <cols>
    <col min="1" max="1" width="14.140625" style="62" customWidth="1"/>
    <col min="2" max="2" width="12.7109375" style="110" customWidth="1"/>
    <col min="3" max="3" width="12.140625" style="110" customWidth="1"/>
    <col min="4" max="4" width="12.7109375" style="189" customWidth="1"/>
    <col min="5" max="5" width="10.140625" style="111" customWidth="1"/>
    <col min="6" max="6" width="12.28515625" style="112" bestFit="1" customWidth="1"/>
    <col min="7" max="7" width="8.7109375" style="113" customWidth="1"/>
    <col min="8" max="11" width="12.140625" style="113" customWidth="1"/>
    <col min="12" max="12" width="15.5703125" style="114" customWidth="1"/>
    <col min="13" max="13" width="16.28515625" style="114" customWidth="1"/>
    <col min="14" max="14" width="11.7109375" style="114" customWidth="1"/>
    <col min="15" max="15" width="12.7109375" style="62" customWidth="1"/>
    <col min="16" max="16" width="24.28515625" style="26" customWidth="1"/>
    <col min="17" max="18" width="19.28515625" style="26" customWidth="1"/>
    <col min="19" max="19" width="17.7109375" style="265" customWidth="1"/>
    <col min="20" max="20" width="12.42578125" style="26" customWidth="1"/>
    <col min="21" max="21" width="43" style="62" customWidth="1"/>
    <col min="22" max="22" width="10.42578125" style="58" customWidth="1"/>
    <col min="23" max="24" width="10.42578125" style="62" customWidth="1"/>
    <col min="25" max="26" width="9.140625" style="62" customWidth="1"/>
    <col min="27" max="16384" width="9.140625" style="62"/>
  </cols>
  <sheetData>
    <row r="1" spans="1:22" s="101" customFormat="1" ht="18.75">
      <c r="A1" s="123" t="s">
        <v>192</v>
      </c>
      <c r="B1" s="96"/>
      <c r="C1" s="96"/>
      <c r="D1" s="182"/>
      <c r="E1" s="97"/>
      <c r="F1" s="120" t="s">
        <v>106</v>
      </c>
      <c r="G1" s="279">
        <v>12345</v>
      </c>
      <c r="H1" s="255" t="s">
        <v>107</v>
      </c>
      <c r="I1" s="366" t="s">
        <v>171</v>
      </c>
      <c r="J1" s="366"/>
      <c r="O1" s="122" t="s">
        <v>193</v>
      </c>
      <c r="P1" s="254">
        <v>43769</v>
      </c>
      <c r="Q1" s="288"/>
      <c r="R1" s="288"/>
      <c r="S1" s="259"/>
      <c r="T1" s="102"/>
      <c r="V1" s="103"/>
    </row>
    <row r="2" spans="1:22" s="101" customFormat="1">
      <c r="B2" s="96"/>
      <c r="C2" s="96"/>
      <c r="D2" s="182"/>
      <c r="E2" s="97"/>
      <c r="F2" s="98"/>
      <c r="G2" s="99"/>
      <c r="H2" s="99"/>
      <c r="I2" s="99"/>
      <c r="J2" s="99"/>
      <c r="K2" s="99"/>
      <c r="L2" s="100"/>
      <c r="M2" s="100"/>
      <c r="N2" s="100"/>
      <c r="P2" s="102"/>
      <c r="Q2" s="102"/>
      <c r="R2" s="102"/>
      <c r="S2" s="259"/>
      <c r="T2" s="102"/>
      <c r="V2" s="103"/>
    </row>
    <row r="3" spans="1:22" s="104" customFormat="1">
      <c r="A3" s="95"/>
      <c r="B3" s="105" t="s">
        <v>81</v>
      </c>
      <c r="C3" s="105"/>
      <c r="D3" s="183"/>
      <c r="E3" s="105"/>
      <c r="F3" s="105"/>
      <c r="G3" s="105"/>
      <c r="H3" s="105"/>
      <c r="I3" s="105"/>
      <c r="J3" s="105"/>
      <c r="K3" s="105"/>
      <c r="L3" s="105"/>
      <c r="M3" s="105"/>
      <c r="N3" s="105"/>
      <c r="O3" s="105"/>
      <c r="P3" s="106"/>
      <c r="Q3" s="106"/>
      <c r="R3" s="106"/>
      <c r="S3" s="260"/>
      <c r="T3" s="106"/>
      <c r="V3" s="107"/>
    </row>
    <row r="4" spans="1:22" s="101" customFormat="1">
      <c r="B4" s="96"/>
      <c r="C4" s="96"/>
      <c r="D4" s="184"/>
      <c r="E4" s="96"/>
      <c r="F4" s="96"/>
      <c r="G4" s="96"/>
      <c r="H4" s="96"/>
      <c r="I4" s="96"/>
      <c r="J4" s="96"/>
      <c r="K4" s="96"/>
      <c r="L4" s="96"/>
      <c r="M4" s="96"/>
      <c r="N4" s="96"/>
      <c r="O4" s="96"/>
      <c r="P4" s="108"/>
      <c r="Q4" s="108"/>
      <c r="R4" s="108"/>
      <c r="S4" s="261"/>
      <c r="T4" s="108"/>
      <c r="V4" s="103"/>
    </row>
    <row r="5" spans="1:22" s="101" customFormat="1" ht="15" customHeight="1" thickBot="1">
      <c r="B5" s="98"/>
      <c r="C5" s="98"/>
      <c r="D5" s="185"/>
      <c r="E5" s="98"/>
      <c r="F5" s="112"/>
      <c r="G5" s="98"/>
      <c r="H5" s="112"/>
      <c r="I5" s="112"/>
      <c r="J5" s="112"/>
      <c r="K5" s="112"/>
      <c r="L5" s="98"/>
      <c r="M5" s="98"/>
      <c r="N5" s="98"/>
      <c r="O5" s="365"/>
      <c r="P5" s="365"/>
      <c r="Q5" s="289"/>
      <c r="R5" s="289"/>
      <c r="S5" s="262"/>
      <c r="V5" s="103"/>
    </row>
    <row r="6" spans="1:22" s="43" customFormat="1" ht="24.6" customHeight="1" thickBot="1">
      <c r="A6" s="367" t="s">
        <v>3</v>
      </c>
      <c r="B6" s="369" t="s">
        <v>4</v>
      </c>
      <c r="C6" s="369" t="s">
        <v>5</v>
      </c>
      <c r="D6" s="371" t="s">
        <v>6</v>
      </c>
      <c r="E6" s="369" t="s">
        <v>7</v>
      </c>
      <c r="F6" s="369" t="s">
        <v>8</v>
      </c>
      <c r="G6" s="373" t="s">
        <v>9</v>
      </c>
      <c r="H6" s="375" t="s">
        <v>19</v>
      </c>
      <c r="I6" s="377" t="s">
        <v>173</v>
      </c>
      <c r="J6" s="363" t="s">
        <v>45</v>
      </c>
      <c r="K6" s="361" t="s">
        <v>172</v>
      </c>
      <c r="L6" s="355" t="s">
        <v>17</v>
      </c>
      <c r="M6" s="356"/>
      <c r="N6" s="357"/>
      <c r="O6" s="353" t="s">
        <v>25</v>
      </c>
      <c r="P6" s="358" t="s">
        <v>174</v>
      </c>
      <c r="Q6" s="359"/>
      <c r="R6" s="360"/>
      <c r="S6" s="347" t="s">
        <v>175</v>
      </c>
      <c r="T6" s="349" t="s">
        <v>84</v>
      </c>
      <c r="U6" s="351" t="s">
        <v>11</v>
      </c>
    </row>
    <row r="7" spans="1:22" s="43" customFormat="1" ht="48.75" customHeight="1" thickBot="1">
      <c r="A7" s="368"/>
      <c r="B7" s="370"/>
      <c r="C7" s="370"/>
      <c r="D7" s="372"/>
      <c r="E7" s="370"/>
      <c r="F7" s="370"/>
      <c r="G7" s="374"/>
      <c r="H7" s="376"/>
      <c r="I7" s="378"/>
      <c r="J7" s="364"/>
      <c r="K7" s="362"/>
      <c r="L7" s="252" t="s">
        <v>104</v>
      </c>
      <c r="M7" s="193" t="s">
        <v>105</v>
      </c>
      <c r="N7" s="253" t="s">
        <v>44</v>
      </c>
      <c r="O7" s="354"/>
      <c r="P7" s="310" t="s">
        <v>176</v>
      </c>
      <c r="Q7" s="287" t="s">
        <v>48</v>
      </c>
      <c r="R7" s="286" t="s">
        <v>177</v>
      </c>
      <c r="S7" s="348"/>
      <c r="T7" s="350"/>
      <c r="U7" s="352"/>
    </row>
    <row r="8" spans="1:22" s="43" customFormat="1">
      <c r="A8" s="136">
        <v>11605</v>
      </c>
      <c r="B8" s="27" t="s">
        <v>137</v>
      </c>
      <c r="C8" s="27" t="s">
        <v>138</v>
      </c>
      <c r="D8" s="303">
        <v>1</v>
      </c>
      <c r="E8" s="137" t="s">
        <v>99</v>
      </c>
      <c r="F8" s="224" t="s">
        <v>158</v>
      </c>
      <c r="G8" s="29" t="s">
        <v>101</v>
      </c>
      <c r="H8" s="115" t="str">
        <f t="shared" ref="H8:H39" si="0">CONCATENATE(F8," ",G8)</f>
        <v>ABC207 F</v>
      </c>
      <c r="I8" s="33">
        <v>180</v>
      </c>
      <c r="J8" s="30"/>
      <c r="K8" s="227">
        <f t="shared" ref="K8:K39" si="1">SUM(I8:J8)</f>
        <v>180</v>
      </c>
      <c r="L8" s="225">
        <v>43709</v>
      </c>
      <c r="M8" s="225">
        <v>43830</v>
      </c>
      <c r="N8" s="226">
        <f t="shared" ref="N8:N39" si="2">IF(L8&lt;&gt;0, DATEDIF(L8,M8,"m")+1,0)</f>
        <v>4</v>
      </c>
      <c r="O8" s="309">
        <f>IFERROR(INDEX('CUPE &amp; UTFA Teaching Rates'!$A$6:$T$12,MATCH('TA Payroll Reconciliation '!$D8,'CUPE &amp; UTFA Teaching Rates'!$A$6:$A$12,0),MATCH('TA Payroll Reconciliation '!$L8,'CUPE &amp; UTFA Teaching Rates'!$A$6:$T$6,0)), "0")</f>
        <v>47.1432</v>
      </c>
      <c r="P8" s="135">
        <f t="shared" ref="P8:P39" si="3">+I8*O8</f>
        <v>8485.7759999999998</v>
      </c>
      <c r="Q8" s="135">
        <f t="shared" ref="Q8:Q39" si="4">O8*J8</f>
        <v>0</v>
      </c>
      <c r="R8" s="294">
        <f t="shared" ref="R8:R39" si="5">SUM(P8:Q8)</f>
        <v>8485.7759999999998</v>
      </c>
      <c r="S8" s="290">
        <v>8485.7800000000007</v>
      </c>
      <c r="T8" s="299">
        <f>IF(A8=A7,0,S8-SUMIF($A$8:$A$154,A8,$P$8:$P$154))</f>
        <v>4.0000000008149073E-3</v>
      </c>
      <c r="U8" s="143"/>
      <c r="V8" s="59"/>
    </row>
    <row r="9" spans="1:22" s="43" customFormat="1">
      <c r="A9" s="136">
        <v>11714</v>
      </c>
      <c r="B9" s="27" t="s">
        <v>139</v>
      </c>
      <c r="C9" s="27" t="s">
        <v>140</v>
      </c>
      <c r="D9" s="188">
        <v>1</v>
      </c>
      <c r="E9" s="31" t="s">
        <v>99</v>
      </c>
      <c r="F9" s="224" t="s">
        <v>155</v>
      </c>
      <c r="G9" s="29" t="s">
        <v>102</v>
      </c>
      <c r="H9" s="115" t="str">
        <f t="shared" si="0"/>
        <v>ABC263 S</v>
      </c>
      <c r="I9" s="33"/>
      <c r="J9" s="33">
        <v>108</v>
      </c>
      <c r="K9" s="227">
        <f t="shared" si="1"/>
        <v>108</v>
      </c>
      <c r="L9" s="225">
        <v>43831</v>
      </c>
      <c r="M9" s="225">
        <v>43951</v>
      </c>
      <c r="N9" s="226">
        <f t="shared" si="2"/>
        <v>4</v>
      </c>
      <c r="O9" s="221">
        <f>IFERROR(INDEX('CUPE &amp; UTFA Teaching Rates'!$A$6:$T$12,MATCH('TA Payroll Reconciliation '!$D9,'CUPE &amp; UTFA Teaching Rates'!$A$6:$A$12,0),MATCH('TA Payroll Reconciliation '!$L9,'CUPE &amp; UTFA Teaching Rates'!$A$6:$T$6,0)), "0")</f>
        <v>48.086064</v>
      </c>
      <c r="P9" s="135">
        <f t="shared" si="3"/>
        <v>0</v>
      </c>
      <c r="Q9" s="135">
        <f t="shared" si="4"/>
        <v>5193.2949120000003</v>
      </c>
      <c r="R9" s="294">
        <f t="shared" si="5"/>
        <v>5193.2949120000003</v>
      </c>
      <c r="S9" s="290"/>
      <c r="T9" s="299">
        <f t="shared" ref="T9:T30" si="6">IF(A9=A8,0,S9-SUMIF($A$8:$A$154,A9,$P$8:$P$154))</f>
        <v>0</v>
      </c>
      <c r="U9" s="306"/>
      <c r="V9" s="59"/>
    </row>
    <row r="10" spans="1:22" s="43" customFormat="1">
      <c r="A10" s="136">
        <v>11726</v>
      </c>
      <c r="B10" s="302" t="s">
        <v>141</v>
      </c>
      <c r="C10" s="27" t="s">
        <v>142</v>
      </c>
      <c r="D10" s="188">
        <v>1</v>
      </c>
      <c r="E10" s="298" t="s">
        <v>97</v>
      </c>
      <c r="F10" s="224" t="s">
        <v>153</v>
      </c>
      <c r="G10" s="29" t="s">
        <v>103</v>
      </c>
      <c r="H10" s="115" t="str">
        <f t="shared" si="0"/>
        <v>HAB135 Y</v>
      </c>
      <c r="I10" s="33">
        <v>53</v>
      </c>
      <c r="J10" s="33"/>
      <c r="K10" s="227">
        <f t="shared" si="1"/>
        <v>53</v>
      </c>
      <c r="L10" s="225">
        <v>43709</v>
      </c>
      <c r="M10" s="225">
        <v>43830</v>
      </c>
      <c r="N10" s="226">
        <f t="shared" si="2"/>
        <v>4</v>
      </c>
      <c r="O10" s="221">
        <f>IFERROR(INDEX('CUPE &amp; UTFA Teaching Rates'!$A$6:$T$12,MATCH('TA Payroll Reconciliation '!$D10,'CUPE &amp; UTFA Teaching Rates'!$A$6:$A$12,0),MATCH('TA Payroll Reconciliation '!$L10,'CUPE &amp; UTFA Teaching Rates'!$A$6:$T$6,0)), "0")</f>
        <v>47.1432</v>
      </c>
      <c r="P10" s="135">
        <f t="shared" si="3"/>
        <v>2498.5895999999998</v>
      </c>
      <c r="Q10" s="135">
        <f t="shared" si="4"/>
        <v>0</v>
      </c>
      <c r="R10" s="294">
        <f t="shared" si="5"/>
        <v>2498.5895999999998</v>
      </c>
      <c r="S10" s="294">
        <v>2498.5895999999998</v>
      </c>
      <c r="T10" s="299">
        <f t="shared" si="6"/>
        <v>0</v>
      </c>
      <c r="U10" s="306"/>
      <c r="V10" s="59"/>
    </row>
    <row r="11" spans="1:22" s="43" customFormat="1">
      <c r="A11" s="136">
        <v>11726</v>
      </c>
      <c r="B11" s="302" t="s">
        <v>141</v>
      </c>
      <c r="C11" s="27" t="s">
        <v>142</v>
      </c>
      <c r="D11" s="188">
        <v>1</v>
      </c>
      <c r="E11" s="298" t="s">
        <v>97</v>
      </c>
      <c r="F11" s="224" t="s">
        <v>153</v>
      </c>
      <c r="G11" s="29" t="s">
        <v>103</v>
      </c>
      <c r="H11" s="115" t="str">
        <f t="shared" si="0"/>
        <v>HAB135 Y</v>
      </c>
      <c r="I11" s="30"/>
      <c r="J11" s="30">
        <v>53</v>
      </c>
      <c r="K11" s="227">
        <f t="shared" si="1"/>
        <v>53</v>
      </c>
      <c r="L11" s="225">
        <v>43831</v>
      </c>
      <c r="M11" s="225">
        <v>43951</v>
      </c>
      <c r="N11" s="226">
        <f t="shared" si="2"/>
        <v>4</v>
      </c>
      <c r="O11" s="221">
        <f>IFERROR(INDEX('CUPE &amp; UTFA Teaching Rates'!$A$6:$T$12,MATCH('TA Payroll Reconciliation '!$D11,'CUPE &amp; UTFA Teaching Rates'!$A$6:$A$12,0),MATCH('TA Payroll Reconciliation '!$L11,'CUPE &amp; UTFA Teaching Rates'!$A$6:$T$6,0)), "0")</f>
        <v>48.086064</v>
      </c>
      <c r="P11" s="135">
        <f t="shared" si="3"/>
        <v>0</v>
      </c>
      <c r="Q11" s="135">
        <f t="shared" si="4"/>
        <v>2548.5613920000001</v>
      </c>
      <c r="R11" s="294">
        <f t="shared" si="5"/>
        <v>2548.5613920000001</v>
      </c>
      <c r="S11" s="290"/>
      <c r="T11" s="299">
        <f t="shared" si="6"/>
        <v>0</v>
      </c>
      <c r="U11" s="142"/>
    </row>
    <row r="12" spans="1:22" s="43" customFormat="1">
      <c r="A12" s="223">
        <v>11740</v>
      </c>
      <c r="B12" s="301" t="s">
        <v>145</v>
      </c>
      <c r="C12" s="301" t="s">
        <v>146</v>
      </c>
      <c r="D12" s="188">
        <v>1</v>
      </c>
      <c r="E12" s="298" t="s">
        <v>97</v>
      </c>
      <c r="F12" s="304" t="s">
        <v>100</v>
      </c>
      <c r="G12" s="41" t="s">
        <v>101</v>
      </c>
      <c r="H12" s="115" t="str">
        <f t="shared" si="0"/>
        <v>ABC108 F</v>
      </c>
      <c r="I12" s="305">
        <v>242</v>
      </c>
      <c r="J12" s="305"/>
      <c r="K12" s="227">
        <f t="shared" si="1"/>
        <v>242</v>
      </c>
      <c r="L12" s="225">
        <v>43709</v>
      </c>
      <c r="M12" s="225">
        <v>43830</v>
      </c>
      <c r="N12" s="226">
        <f t="shared" si="2"/>
        <v>4</v>
      </c>
      <c r="O12" s="221">
        <f>IFERROR(INDEX('CUPE &amp; UTFA Teaching Rates'!$A$6:$T$12,MATCH('TA Payroll Reconciliation '!$D12,'CUPE &amp; UTFA Teaching Rates'!$A$6:$A$12,0),MATCH('TA Payroll Reconciliation '!$L12,'CUPE &amp; UTFA Teaching Rates'!$A$6:$T$6,0)), "0")</f>
        <v>47.1432</v>
      </c>
      <c r="P12" s="135">
        <f t="shared" si="3"/>
        <v>11408.654399999999</v>
      </c>
      <c r="Q12" s="135">
        <f t="shared" si="4"/>
        <v>0</v>
      </c>
      <c r="R12" s="294">
        <f t="shared" si="5"/>
        <v>11408.654399999999</v>
      </c>
      <c r="S12" s="290">
        <v>11408.650000000001</v>
      </c>
      <c r="T12" s="299">
        <f t="shared" si="6"/>
        <v>-4.3999999979860149E-3</v>
      </c>
      <c r="U12" s="142"/>
    </row>
    <row r="13" spans="1:22" s="43" customFormat="1">
      <c r="A13" s="138">
        <v>11866</v>
      </c>
      <c r="B13" s="32" t="s">
        <v>143</v>
      </c>
      <c r="C13" s="32" t="s">
        <v>144</v>
      </c>
      <c r="D13" s="188">
        <v>1</v>
      </c>
      <c r="E13" s="35" t="s">
        <v>98</v>
      </c>
      <c r="F13" s="28" t="s">
        <v>158</v>
      </c>
      <c r="G13" s="29" t="s">
        <v>101</v>
      </c>
      <c r="H13" s="115" t="str">
        <f t="shared" si="0"/>
        <v>ABC207 F</v>
      </c>
      <c r="I13" s="33">
        <v>120</v>
      </c>
      <c r="J13" s="33"/>
      <c r="K13" s="227">
        <f t="shared" si="1"/>
        <v>120</v>
      </c>
      <c r="L13" s="225">
        <v>43831</v>
      </c>
      <c r="M13" s="225">
        <v>43951</v>
      </c>
      <c r="N13" s="226">
        <f t="shared" si="2"/>
        <v>4</v>
      </c>
      <c r="O13" s="221">
        <f>IFERROR(INDEX('CUPE &amp; UTFA Teaching Rates'!$A$6:$T$12,MATCH('TA Payroll Reconciliation '!$D13,'CUPE &amp; UTFA Teaching Rates'!$A$6:$A$12,0),MATCH('TA Payroll Reconciliation '!$L13,'CUPE &amp; UTFA Teaching Rates'!$A$6:$T$6,0)), "0")</f>
        <v>48.086064</v>
      </c>
      <c r="P13" s="135">
        <f t="shared" si="3"/>
        <v>5770.3276800000003</v>
      </c>
      <c r="Q13" s="135">
        <f t="shared" si="4"/>
        <v>0</v>
      </c>
      <c r="R13" s="294">
        <f t="shared" si="5"/>
        <v>5770.3276800000003</v>
      </c>
      <c r="S13" s="290">
        <v>5770.33</v>
      </c>
      <c r="T13" s="299">
        <f t="shared" si="6"/>
        <v>2.3199999995995313E-3</v>
      </c>
      <c r="U13" s="142"/>
    </row>
    <row r="14" spans="1:22" s="43" customFormat="1">
      <c r="A14" s="139">
        <v>13793</v>
      </c>
      <c r="B14" s="32" t="s">
        <v>120</v>
      </c>
      <c r="C14" s="32" t="s">
        <v>121</v>
      </c>
      <c r="D14" s="187">
        <v>1</v>
      </c>
      <c r="E14" s="31" t="s">
        <v>97</v>
      </c>
      <c r="F14" s="28" t="s">
        <v>100</v>
      </c>
      <c r="G14" s="29" t="s">
        <v>101</v>
      </c>
      <c r="H14" s="115" t="str">
        <f t="shared" si="0"/>
        <v>ABC108 F</v>
      </c>
      <c r="I14" s="256">
        <v>54</v>
      </c>
      <c r="J14" s="33"/>
      <c r="K14" s="227">
        <f t="shared" si="1"/>
        <v>54</v>
      </c>
      <c r="L14" s="225">
        <v>43709</v>
      </c>
      <c r="M14" s="225">
        <v>43830</v>
      </c>
      <c r="N14" s="226">
        <f t="shared" si="2"/>
        <v>4</v>
      </c>
      <c r="O14" s="221">
        <f>IFERROR(INDEX('CUPE &amp; UTFA Teaching Rates'!$A$6:$T$12,MATCH('TA Payroll Reconciliation '!$D14,'CUPE &amp; UTFA Teaching Rates'!$A$6:$A$12,0),MATCH('TA Payroll Reconciliation '!$L14,'CUPE &amp; UTFA Teaching Rates'!$A$6:$T$6,0)), "0")</f>
        <v>47.1432</v>
      </c>
      <c r="P14" s="135">
        <f t="shared" si="3"/>
        <v>2545.7328000000002</v>
      </c>
      <c r="Q14" s="135">
        <f t="shared" si="4"/>
        <v>0</v>
      </c>
      <c r="R14" s="294">
        <f t="shared" si="5"/>
        <v>2545.7328000000002</v>
      </c>
      <c r="S14" s="290">
        <v>31249.73</v>
      </c>
      <c r="T14" s="299">
        <f>IF(A14=A13,0,S14-SUMIF($A$8:$A$154,A14,$P$8:$P$154))</f>
        <v>-2.8000000056636054E-3</v>
      </c>
      <c r="U14" s="307"/>
    </row>
    <row r="15" spans="1:22" s="43" customFormat="1">
      <c r="A15" s="139">
        <v>13793</v>
      </c>
      <c r="B15" s="32" t="s">
        <v>120</v>
      </c>
      <c r="C15" s="32" t="s">
        <v>121</v>
      </c>
      <c r="D15" s="188">
        <v>3</v>
      </c>
      <c r="E15" s="35" t="s">
        <v>98</v>
      </c>
      <c r="F15" s="224" t="s">
        <v>151</v>
      </c>
      <c r="G15" s="41" t="s">
        <v>101</v>
      </c>
      <c r="H15" s="115" t="str">
        <f t="shared" si="0"/>
        <v>ABC236 F</v>
      </c>
      <c r="I15" s="256">
        <v>600</v>
      </c>
      <c r="J15" s="38">
        <v>30</v>
      </c>
      <c r="K15" s="227">
        <f t="shared" si="1"/>
        <v>630</v>
      </c>
      <c r="L15" s="225">
        <v>43831</v>
      </c>
      <c r="M15" s="225">
        <v>43951</v>
      </c>
      <c r="N15" s="226">
        <f t="shared" si="2"/>
        <v>4</v>
      </c>
      <c r="O15" s="221">
        <f>IFERROR(INDEX('CUPE &amp; UTFA Teaching Rates'!$A$6:$T$12,MATCH('TA Payroll Reconciliation '!$D15,'CUPE &amp; UTFA Teaching Rates'!$A$6:$A$12,0),MATCH('TA Payroll Reconciliation '!$L15,'CUPE &amp; UTFA Teaching Rates'!$A$6:$T$6,0)), "0")</f>
        <v>47.84</v>
      </c>
      <c r="P15" s="135">
        <f t="shared" si="3"/>
        <v>28704.000000000004</v>
      </c>
      <c r="Q15" s="135">
        <f t="shared" si="4"/>
        <v>1435.2</v>
      </c>
      <c r="R15" s="294">
        <f t="shared" si="5"/>
        <v>30139.200000000004</v>
      </c>
      <c r="S15" s="290"/>
      <c r="T15" s="299">
        <f t="shared" si="6"/>
        <v>0</v>
      </c>
      <c r="U15" s="307"/>
    </row>
    <row r="16" spans="1:22" s="43" customFormat="1">
      <c r="A16" s="138">
        <v>14879</v>
      </c>
      <c r="B16" s="32" t="s">
        <v>126</v>
      </c>
      <c r="C16" s="32" t="s">
        <v>127</v>
      </c>
      <c r="D16" s="188">
        <v>3</v>
      </c>
      <c r="E16" s="31" t="s">
        <v>159</v>
      </c>
      <c r="F16" s="224" t="s">
        <v>154</v>
      </c>
      <c r="G16" s="29" t="s">
        <v>101</v>
      </c>
      <c r="H16" s="115" t="str">
        <f t="shared" si="0"/>
        <v>HAB236 F</v>
      </c>
      <c r="I16" s="33">
        <v>138</v>
      </c>
      <c r="J16" s="33">
        <v>20</v>
      </c>
      <c r="K16" s="227">
        <f t="shared" si="1"/>
        <v>158</v>
      </c>
      <c r="L16" s="225">
        <v>43709</v>
      </c>
      <c r="M16" s="225">
        <v>43830</v>
      </c>
      <c r="N16" s="226">
        <f t="shared" si="2"/>
        <v>4</v>
      </c>
      <c r="O16" s="221">
        <f>IFERROR(INDEX('CUPE &amp; UTFA Teaching Rates'!$A$6:$T$12,MATCH('TA Payroll Reconciliation '!$D16,'CUPE &amp; UTFA Teaching Rates'!$A$6:$A$12,0),MATCH('TA Payroll Reconciliation '!$L16,'CUPE &amp; UTFA Teaching Rates'!$A$6:$T$6,0)), "0")</f>
        <v>47.84</v>
      </c>
      <c r="P16" s="135">
        <f t="shared" si="3"/>
        <v>6601.92</v>
      </c>
      <c r="Q16" s="135">
        <f t="shared" si="4"/>
        <v>956.80000000000007</v>
      </c>
      <c r="R16" s="294">
        <f t="shared" si="5"/>
        <v>7558.72</v>
      </c>
      <c r="S16" s="290">
        <v>6601.9199999999992</v>
      </c>
      <c r="T16" s="299">
        <f>IF(A16=A15,0,S16-SUMIF($A$8:$A$154,A16,$P$8:$P$154))</f>
        <v>-9.0949470177292824E-13</v>
      </c>
      <c r="U16" s="142"/>
    </row>
    <row r="17" spans="1:22" s="43" customFormat="1">
      <c r="A17" s="138">
        <v>14879</v>
      </c>
      <c r="B17" s="32" t="s">
        <v>126</v>
      </c>
      <c r="C17" s="32" t="s">
        <v>127</v>
      </c>
      <c r="D17" s="188">
        <v>1</v>
      </c>
      <c r="E17" s="31" t="s">
        <v>99</v>
      </c>
      <c r="F17" s="28" t="s">
        <v>155</v>
      </c>
      <c r="G17" s="34" t="s">
        <v>102</v>
      </c>
      <c r="H17" s="115" t="str">
        <f t="shared" si="0"/>
        <v>ABC263 S</v>
      </c>
      <c r="I17" s="33"/>
      <c r="J17" s="33">
        <v>106</v>
      </c>
      <c r="K17" s="227">
        <f t="shared" si="1"/>
        <v>106</v>
      </c>
      <c r="L17" s="225">
        <v>43831</v>
      </c>
      <c r="M17" s="225">
        <v>43951</v>
      </c>
      <c r="N17" s="226">
        <f t="shared" si="2"/>
        <v>4</v>
      </c>
      <c r="O17" s="221">
        <f>IFERROR(INDEX('CUPE &amp; UTFA Teaching Rates'!$A$6:$T$12,MATCH('TA Payroll Reconciliation '!$D17,'CUPE &amp; UTFA Teaching Rates'!$A$6:$A$12,0),MATCH('TA Payroll Reconciliation '!$L17,'CUPE &amp; UTFA Teaching Rates'!$A$6:$T$6,0)), "0")</f>
        <v>48.086064</v>
      </c>
      <c r="P17" s="135">
        <f t="shared" si="3"/>
        <v>0</v>
      </c>
      <c r="Q17" s="135">
        <f t="shared" si="4"/>
        <v>5097.1227840000001</v>
      </c>
      <c r="R17" s="294">
        <f t="shared" si="5"/>
        <v>5097.1227840000001</v>
      </c>
      <c r="S17" s="290"/>
      <c r="T17" s="299">
        <f>IF(A17=A16,0,S17-SUMIF($A$8:$A$154,A17,$P$8:$P$154))</f>
        <v>0</v>
      </c>
      <c r="U17" s="142"/>
    </row>
    <row r="18" spans="1:22" s="43" customFormat="1">
      <c r="A18" s="138">
        <v>14932</v>
      </c>
      <c r="B18" s="32" t="s">
        <v>128</v>
      </c>
      <c r="C18" s="32" t="s">
        <v>123</v>
      </c>
      <c r="D18" s="188">
        <v>1</v>
      </c>
      <c r="E18" s="35" t="s">
        <v>98</v>
      </c>
      <c r="F18" s="28" t="s">
        <v>156</v>
      </c>
      <c r="G18" s="29" t="s">
        <v>103</v>
      </c>
      <c r="H18" s="115" t="str">
        <f t="shared" si="0"/>
        <v>HAB137 Y</v>
      </c>
      <c r="I18" s="33">
        <v>165</v>
      </c>
      <c r="J18" s="33"/>
      <c r="K18" s="227">
        <f t="shared" si="1"/>
        <v>165</v>
      </c>
      <c r="L18" s="225">
        <v>43709</v>
      </c>
      <c r="M18" s="225">
        <v>43830</v>
      </c>
      <c r="N18" s="226">
        <f t="shared" si="2"/>
        <v>4</v>
      </c>
      <c r="O18" s="221">
        <f>IFERROR(INDEX('CUPE &amp; UTFA Teaching Rates'!$A$6:$T$12,MATCH('TA Payroll Reconciliation '!$D18,'CUPE &amp; UTFA Teaching Rates'!$A$6:$A$12,0),MATCH('TA Payroll Reconciliation '!$L18,'CUPE &amp; UTFA Teaching Rates'!$A$6:$T$6,0)), "0")</f>
        <v>47.1432</v>
      </c>
      <c r="P18" s="135">
        <f t="shared" si="3"/>
        <v>7778.6279999999997</v>
      </c>
      <c r="Q18" s="135">
        <f t="shared" si="4"/>
        <v>0</v>
      </c>
      <c r="R18" s="294">
        <f t="shared" si="5"/>
        <v>7778.6279999999997</v>
      </c>
      <c r="S18" s="290">
        <v>7778.63</v>
      </c>
      <c r="T18" s="299">
        <f>IF(A18=A17,0,S18-SUMIF($A$8:$A$154,A18,$P$8:$P$154))</f>
        <v>2.0000000004074536E-3</v>
      </c>
      <c r="U18" s="142"/>
    </row>
    <row r="19" spans="1:22" s="43" customFormat="1">
      <c r="A19" s="138">
        <v>14932</v>
      </c>
      <c r="B19" s="32" t="s">
        <v>128</v>
      </c>
      <c r="C19" s="32" t="s">
        <v>123</v>
      </c>
      <c r="D19" s="188">
        <v>1</v>
      </c>
      <c r="E19" s="35" t="s">
        <v>98</v>
      </c>
      <c r="F19" s="28" t="s">
        <v>156</v>
      </c>
      <c r="G19" s="29" t="s">
        <v>103</v>
      </c>
      <c r="H19" s="115" t="str">
        <f t="shared" si="0"/>
        <v>HAB137 Y</v>
      </c>
      <c r="I19" s="33"/>
      <c r="J19" s="33">
        <v>160</v>
      </c>
      <c r="K19" s="227">
        <f t="shared" si="1"/>
        <v>160</v>
      </c>
      <c r="L19" s="225">
        <v>43831</v>
      </c>
      <c r="M19" s="225">
        <v>43951</v>
      </c>
      <c r="N19" s="226">
        <f t="shared" si="2"/>
        <v>4</v>
      </c>
      <c r="O19" s="221">
        <f>IFERROR(INDEX('CUPE &amp; UTFA Teaching Rates'!$A$6:$T$12,MATCH('TA Payroll Reconciliation '!$D19,'CUPE &amp; UTFA Teaching Rates'!$A$6:$A$12,0),MATCH('TA Payroll Reconciliation '!$L19,'CUPE &amp; UTFA Teaching Rates'!$A$6:$T$6,0)), "0")</f>
        <v>48.086064</v>
      </c>
      <c r="P19" s="135">
        <f t="shared" si="3"/>
        <v>0</v>
      </c>
      <c r="Q19" s="135">
        <f t="shared" si="4"/>
        <v>7693.7702399999998</v>
      </c>
      <c r="R19" s="294">
        <f t="shared" si="5"/>
        <v>7693.7702399999998</v>
      </c>
      <c r="S19" s="290"/>
      <c r="T19" s="299">
        <f t="shared" si="6"/>
        <v>0</v>
      </c>
      <c r="U19" s="142"/>
    </row>
    <row r="20" spans="1:22" s="43" customFormat="1">
      <c r="A20" s="139">
        <v>14932</v>
      </c>
      <c r="B20" s="36" t="s">
        <v>128</v>
      </c>
      <c r="C20" s="36" t="s">
        <v>123</v>
      </c>
      <c r="D20" s="188">
        <v>3</v>
      </c>
      <c r="E20" s="35" t="s">
        <v>159</v>
      </c>
      <c r="F20" s="37" t="s">
        <v>152</v>
      </c>
      <c r="G20" s="41" t="s">
        <v>102</v>
      </c>
      <c r="H20" s="115" t="str">
        <f t="shared" si="0"/>
        <v>ABC258 S</v>
      </c>
      <c r="I20" s="38"/>
      <c r="J20" s="38">
        <v>58</v>
      </c>
      <c r="K20" s="227">
        <f t="shared" si="1"/>
        <v>58</v>
      </c>
      <c r="L20" s="225">
        <v>43709</v>
      </c>
      <c r="M20" s="225">
        <v>43830</v>
      </c>
      <c r="N20" s="226">
        <f t="shared" si="2"/>
        <v>4</v>
      </c>
      <c r="O20" s="221">
        <f>IFERROR(INDEX('CUPE &amp; UTFA Teaching Rates'!$A$6:$T$12,MATCH('TA Payroll Reconciliation '!$D20,'CUPE &amp; UTFA Teaching Rates'!$A$6:$A$12,0),MATCH('TA Payroll Reconciliation '!$L20,'CUPE &amp; UTFA Teaching Rates'!$A$6:$T$6,0)), "0")</f>
        <v>47.84</v>
      </c>
      <c r="P20" s="135">
        <f t="shared" si="3"/>
        <v>0</v>
      </c>
      <c r="Q20" s="135">
        <f t="shared" si="4"/>
        <v>2774.7200000000003</v>
      </c>
      <c r="R20" s="294">
        <f t="shared" si="5"/>
        <v>2774.7200000000003</v>
      </c>
      <c r="S20" s="290"/>
      <c r="T20" s="299">
        <f t="shared" si="6"/>
        <v>0</v>
      </c>
      <c r="U20" s="142"/>
    </row>
    <row r="21" spans="1:22" s="43" customFormat="1">
      <c r="A21" s="139">
        <v>15238</v>
      </c>
      <c r="B21" s="36" t="s">
        <v>131</v>
      </c>
      <c r="C21" s="36" t="s">
        <v>132</v>
      </c>
      <c r="D21" s="188">
        <v>1</v>
      </c>
      <c r="E21" s="31" t="s">
        <v>99</v>
      </c>
      <c r="F21" s="37" t="s">
        <v>156</v>
      </c>
      <c r="G21" s="41" t="s">
        <v>103</v>
      </c>
      <c r="H21" s="115" t="str">
        <f t="shared" si="0"/>
        <v>HAB137 Y</v>
      </c>
      <c r="I21" s="38">
        <v>85</v>
      </c>
      <c r="J21" s="38"/>
      <c r="K21" s="227">
        <f t="shared" si="1"/>
        <v>85</v>
      </c>
      <c r="L21" s="225">
        <v>43831</v>
      </c>
      <c r="M21" s="225">
        <v>43951</v>
      </c>
      <c r="N21" s="226">
        <f t="shared" si="2"/>
        <v>4</v>
      </c>
      <c r="O21" s="221">
        <f>IFERROR(INDEX('CUPE &amp; UTFA Teaching Rates'!$A$6:$T$12,MATCH('TA Payroll Reconciliation '!$D21,'CUPE &amp; UTFA Teaching Rates'!$A$6:$A$12,0),MATCH('TA Payroll Reconciliation '!$L21,'CUPE &amp; UTFA Teaching Rates'!$A$6:$T$6,0)), "0")</f>
        <v>48.086064</v>
      </c>
      <c r="P21" s="135">
        <f t="shared" si="3"/>
        <v>4087.3154399999999</v>
      </c>
      <c r="Q21" s="135">
        <f t="shared" si="4"/>
        <v>0</v>
      </c>
      <c r="R21" s="294">
        <f t="shared" si="5"/>
        <v>4087.3154399999999</v>
      </c>
      <c r="S21" s="290">
        <v>4087.3199999999997</v>
      </c>
      <c r="T21" s="299">
        <f t="shared" si="6"/>
        <v>4.5599999998557905E-3</v>
      </c>
      <c r="U21" s="142"/>
    </row>
    <row r="22" spans="1:22" s="43" customFormat="1">
      <c r="A22" s="139">
        <v>15239</v>
      </c>
      <c r="B22" s="36" t="s">
        <v>131</v>
      </c>
      <c r="C22" s="36" t="s">
        <v>132</v>
      </c>
      <c r="D22" s="188">
        <v>1</v>
      </c>
      <c r="E22" s="31" t="s">
        <v>99</v>
      </c>
      <c r="F22" s="37" t="s">
        <v>156</v>
      </c>
      <c r="G22" s="39" t="s">
        <v>103</v>
      </c>
      <c r="H22" s="115" t="str">
        <f t="shared" si="0"/>
        <v>HAB137 Y</v>
      </c>
      <c r="I22" s="38"/>
      <c r="J22" s="38">
        <v>90</v>
      </c>
      <c r="K22" s="227">
        <f t="shared" si="1"/>
        <v>90</v>
      </c>
      <c r="L22" s="225">
        <v>43709</v>
      </c>
      <c r="M22" s="225">
        <v>43830</v>
      </c>
      <c r="N22" s="226">
        <f t="shared" si="2"/>
        <v>4</v>
      </c>
      <c r="O22" s="221">
        <f>IFERROR(INDEX('CUPE &amp; UTFA Teaching Rates'!$A$6:$T$12,MATCH('TA Payroll Reconciliation '!$D22,'CUPE &amp; UTFA Teaching Rates'!$A$6:$A$12,0),MATCH('TA Payroll Reconciliation '!$L22,'CUPE &amp; UTFA Teaching Rates'!$A$6:$T$6,0)), "0")</f>
        <v>47.1432</v>
      </c>
      <c r="P22" s="135">
        <f t="shared" si="3"/>
        <v>0</v>
      </c>
      <c r="Q22" s="135">
        <f t="shared" si="4"/>
        <v>4242.8879999999999</v>
      </c>
      <c r="R22" s="294">
        <f t="shared" si="5"/>
        <v>4242.8879999999999</v>
      </c>
      <c r="S22" s="290"/>
      <c r="T22" s="299">
        <f t="shared" si="6"/>
        <v>0</v>
      </c>
      <c r="U22" s="142"/>
    </row>
    <row r="23" spans="1:22" s="43" customFormat="1">
      <c r="A23" s="139">
        <v>16436</v>
      </c>
      <c r="B23" s="36" t="s">
        <v>133</v>
      </c>
      <c r="C23" s="36" t="s">
        <v>134</v>
      </c>
      <c r="D23" s="188">
        <v>1</v>
      </c>
      <c r="E23" s="31" t="s">
        <v>97</v>
      </c>
      <c r="F23" s="37" t="s">
        <v>154</v>
      </c>
      <c r="G23" s="39" t="s">
        <v>101</v>
      </c>
      <c r="H23" s="115" t="str">
        <f t="shared" si="0"/>
        <v>HAB236 F</v>
      </c>
      <c r="I23" s="38">
        <v>120</v>
      </c>
      <c r="J23" s="38">
        <v>80</v>
      </c>
      <c r="K23" s="227">
        <f t="shared" si="1"/>
        <v>200</v>
      </c>
      <c r="L23" s="225">
        <v>43831</v>
      </c>
      <c r="M23" s="225">
        <v>43951</v>
      </c>
      <c r="N23" s="226">
        <f t="shared" si="2"/>
        <v>4</v>
      </c>
      <c r="O23" s="221">
        <f>IFERROR(INDEX('CUPE &amp; UTFA Teaching Rates'!$A$6:$T$12,MATCH('TA Payroll Reconciliation '!$D23,'CUPE &amp; UTFA Teaching Rates'!$A$6:$A$12,0),MATCH('TA Payroll Reconciliation '!$L23,'CUPE &amp; UTFA Teaching Rates'!$A$6:$T$6,0)), "0")</f>
        <v>48.086064</v>
      </c>
      <c r="P23" s="135">
        <f t="shared" si="3"/>
        <v>5770.3276800000003</v>
      </c>
      <c r="Q23" s="135">
        <f t="shared" si="4"/>
        <v>3846.8851199999999</v>
      </c>
      <c r="R23" s="294">
        <f t="shared" si="5"/>
        <v>9617.2128000000012</v>
      </c>
      <c r="S23" s="290">
        <v>5770.33</v>
      </c>
      <c r="T23" s="299">
        <f t="shared" si="6"/>
        <v>2.3199999995995313E-3</v>
      </c>
      <c r="U23" s="306"/>
      <c r="V23" s="59"/>
    </row>
    <row r="24" spans="1:22" s="43" customFormat="1">
      <c r="A24" s="138">
        <v>17061</v>
      </c>
      <c r="B24" s="32" t="s">
        <v>147</v>
      </c>
      <c r="C24" s="32" t="s">
        <v>148</v>
      </c>
      <c r="D24" s="188">
        <v>1</v>
      </c>
      <c r="E24" s="31" t="s">
        <v>97</v>
      </c>
      <c r="F24" s="224" t="s">
        <v>100</v>
      </c>
      <c r="G24" s="34" t="s">
        <v>101</v>
      </c>
      <c r="H24" s="115" t="str">
        <f t="shared" si="0"/>
        <v>ABC108 F</v>
      </c>
      <c r="I24" s="33">
        <v>104</v>
      </c>
      <c r="J24" s="33"/>
      <c r="K24" s="227">
        <f t="shared" si="1"/>
        <v>104</v>
      </c>
      <c r="L24" s="225">
        <v>43709</v>
      </c>
      <c r="M24" s="225">
        <v>43830</v>
      </c>
      <c r="N24" s="226">
        <f t="shared" si="2"/>
        <v>4</v>
      </c>
      <c r="O24" s="221">
        <f>IFERROR(INDEX('CUPE &amp; UTFA Teaching Rates'!$A$6:$T$12,MATCH('TA Payroll Reconciliation '!$D24,'CUPE &amp; UTFA Teaching Rates'!$A$6:$A$12,0),MATCH('TA Payroll Reconciliation '!$L24,'CUPE &amp; UTFA Teaching Rates'!$A$6:$T$6,0)), "0")</f>
        <v>47.1432</v>
      </c>
      <c r="P24" s="135">
        <f t="shared" si="3"/>
        <v>4902.8927999999996</v>
      </c>
      <c r="Q24" s="135">
        <f t="shared" si="4"/>
        <v>0</v>
      </c>
      <c r="R24" s="294">
        <f t="shared" si="5"/>
        <v>4902.8927999999996</v>
      </c>
      <c r="S24" s="290">
        <v>4902.8900000000003</v>
      </c>
      <c r="T24" s="299">
        <f t="shared" si="6"/>
        <v>-2.7999999992971425E-3</v>
      </c>
      <c r="U24" s="142"/>
    </row>
    <row r="25" spans="1:22" s="43" customFormat="1">
      <c r="A25" s="138">
        <v>38324</v>
      </c>
      <c r="B25" s="32" t="s">
        <v>122</v>
      </c>
      <c r="C25" s="32" t="s">
        <v>123</v>
      </c>
      <c r="D25" s="188">
        <v>1</v>
      </c>
      <c r="E25" s="31" t="s">
        <v>97</v>
      </c>
      <c r="F25" s="28" t="s">
        <v>152</v>
      </c>
      <c r="G25" s="34" t="s">
        <v>102</v>
      </c>
      <c r="H25" s="115" t="str">
        <f t="shared" si="0"/>
        <v>ABC258 S</v>
      </c>
      <c r="I25" s="257"/>
      <c r="J25" s="38">
        <v>201</v>
      </c>
      <c r="K25" s="227">
        <f t="shared" si="1"/>
        <v>201</v>
      </c>
      <c r="L25" s="225">
        <v>43831</v>
      </c>
      <c r="M25" s="225">
        <v>43951</v>
      </c>
      <c r="N25" s="226">
        <f t="shared" si="2"/>
        <v>4</v>
      </c>
      <c r="O25" s="221">
        <f>IFERROR(INDEX('CUPE &amp; UTFA Teaching Rates'!$A$6:$T$12,MATCH('TA Payroll Reconciliation '!$D25,'CUPE &amp; UTFA Teaching Rates'!$A$6:$A$12,0),MATCH('TA Payroll Reconciliation '!$L25,'CUPE &amp; UTFA Teaching Rates'!$A$6:$T$6,0)), "0")</f>
        <v>48.086064</v>
      </c>
      <c r="P25" s="135">
        <f t="shared" si="3"/>
        <v>0</v>
      </c>
      <c r="Q25" s="135">
        <f t="shared" si="4"/>
        <v>9665.2988640000003</v>
      </c>
      <c r="R25" s="294">
        <f t="shared" si="5"/>
        <v>9665.2988640000003</v>
      </c>
      <c r="S25" s="290">
        <v>0</v>
      </c>
      <c r="T25" s="299">
        <f t="shared" si="6"/>
        <v>0</v>
      </c>
      <c r="U25" s="307"/>
    </row>
    <row r="26" spans="1:22" s="43" customFormat="1">
      <c r="A26" s="138">
        <v>45545</v>
      </c>
      <c r="B26" s="32" t="s">
        <v>124</v>
      </c>
      <c r="C26" s="32" t="s">
        <v>125</v>
      </c>
      <c r="D26" s="188">
        <v>1</v>
      </c>
      <c r="E26" s="31" t="s">
        <v>97</v>
      </c>
      <c r="F26" s="28" t="s">
        <v>153</v>
      </c>
      <c r="G26" s="34" t="s">
        <v>103</v>
      </c>
      <c r="H26" s="115" t="str">
        <f t="shared" si="0"/>
        <v>HAB135 Y</v>
      </c>
      <c r="I26" s="33">
        <v>110</v>
      </c>
      <c r="J26" s="33"/>
      <c r="K26" s="227">
        <f t="shared" si="1"/>
        <v>110</v>
      </c>
      <c r="L26" s="225">
        <v>43709</v>
      </c>
      <c r="M26" s="225">
        <v>43830</v>
      </c>
      <c r="N26" s="226">
        <f t="shared" si="2"/>
        <v>4</v>
      </c>
      <c r="O26" s="221">
        <f>IFERROR(INDEX('CUPE &amp; UTFA Teaching Rates'!$A$6:$T$12,MATCH('TA Payroll Reconciliation '!$D26,'CUPE &amp; UTFA Teaching Rates'!$A$6:$A$12,0),MATCH('TA Payroll Reconciliation '!$L26,'CUPE &amp; UTFA Teaching Rates'!$A$6:$T$6,0)), "0")</f>
        <v>47.1432</v>
      </c>
      <c r="P26" s="135">
        <f t="shared" si="3"/>
        <v>5185.7520000000004</v>
      </c>
      <c r="Q26" s="135">
        <f t="shared" si="4"/>
        <v>0</v>
      </c>
      <c r="R26" s="294">
        <f t="shared" si="5"/>
        <v>5185.7520000000004</v>
      </c>
      <c r="S26" s="290">
        <v>5185.75</v>
      </c>
      <c r="T26" s="299">
        <f t="shared" si="6"/>
        <v>-2.0000000004074536E-3</v>
      </c>
      <c r="U26" s="142"/>
    </row>
    <row r="27" spans="1:22" s="43" customFormat="1">
      <c r="A27" s="138">
        <v>45545</v>
      </c>
      <c r="B27" s="32" t="s">
        <v>124</v>
      </c>
      <c r="C27" s="32" t="s">
        <v>125</v>
      </c>
      <c r="D27" s="188">
        <v>1</v>
      </c>
      <c r="E27" s="31" t="s">
        <v>97</v>
      </c>
      <c r="F27" s="28" t="s">
        <v>153</v>
      </c>
      <c r="G27" s="34" t="s">
        <v>103</v>
      </c>
      <c r="H27" s="115" t="str">
        <f t="shared" si="0"/>
        <v>HAB135 Y</v>
      </c>
      <c r="I27" s="33"/>
      <c r="J27" s="33">
        <v>125</v>
      </c>
      <c r="K27" s="227">
        <f t="shared" si="1"/>
        <v>125</v>
      </c>
      <c r="L27" s="225">
        <v>43831</v>
      </c>
      <c r="M27" s="225">
        <v>43951</v>
      </c>
      <c r="N27" s="226">
        <f t="shared" si="2"/>
        <v>4</v>
      </c>
      <c r="O27" s="221">
        <f>IFERROR(INDEX('CUPE &amp; UTFA Teaching Rates'!$A$6:$T$12,MATCH('TA Payroll Reconciliation '!$D27,'CUPE &amp; UTFA Teaching Rates'!$A$6:$A$12,0),MATCH('TA Payroll Reconciliation '!$L27,'CUPE &amp; UTFA Teaching Rates'!$A$6:$T$6,0)), "0")</f>
        <v>48.086064</v>
      </c>
      <c r="P27" s="135">
        <f t="shared" si="3"/>
        <v>0</v>
      </c>
      <c r="Q27" s="135">
        <f t="shared" si="4"/>
        <v>6010.7579999999998</v>
      </c>
      <c r="R27" s="294">
        <f t="shared" si="5"/>
        <v>6010.7579999999998</v>
      </c>
      <c r="S27" s="290"/>
      <c r="T27" s="299">
        <f t="shared" si="6"/>
        <v>0</v>
      </c>
      <c r="U27" s="142"/>
    </row>
    <row r="28" spans="1:22" s="43" customFormat="1">
      <c r="A28" s="138">
        <v>51315</v>
      </c>
      <c r="B28" s="32" t="s">
        <v>129</v>
      </c>
      <c r="C28" s="32" t="s">
        <v>130</v>
      </c>
      <c r="D28" s="188">
        <v>1</v>
      </c>
      <c r="E28" s="31" t="s">
        <v>97</v>
      </c>
      <c r="F28" s="28" t="s">
        <v>154</v>
      </c>
      <c r="G28" s="34" t="s">
        <v>101</v>
      </c>
      <c r="H28" s="115" t="str">
        <f t="shared" si="0"/>
        <v>HAB236 F</v>
      </c>
      <c r="I28" s="33">
        <v>54</v>
      </c>
      <c r="J28" s="33"/>
      <c r="K28" s="227">
        <f t="shared" si="1"/>
        <v>54</v>
      </c>
      <c r="L28" s="225">
        <v>43709</v>
      </c>
      <c r="M28" s="225">
        <v>43830</v>
      </c>
      <c r="N28" s="226">
        <f t="shared" si="2"/>
        <v>4</v>
      </c>
      <c r="O28" s="221">
        <f>IFERROR(INDEX('CUPE &amp; UTFA Teaching Rates'!$A$6:$T$12,MATCH('TA Payroll Reconciliation '!$D28,'CUPE &amp; UTFA Teaching Rates'!$A$6:$A$12,0),MATCH('TA Payroll Reconciliation '!$L28,'CUPE &amp; UTFA Teaching Rates'!$A$6:$T$6,0)), "0")</f>
        <v>47.1432</v>
      </c>
      <c r="P28" s="135">
        <f t="shared" si="3"/>
        <v>2545.7328000000002</v>
      </c>
      <c r="Q28" s="135">
        <f t="shared" si="4"/>
        <v>0</v>
      </c>
      <c r="R28" s="294">
        <f t="shared" si="5"/>
        <v>2545.7328000000002</v>
      </c>
      <c r="S28" s="290">
        <v>2545.73</v>
      </c>
      <c r="T28" s="299">
        <f t="shared" si="6"/>
        <v>-2.8000000002066372E-3</v>
      </c>
      <c r="U28" s="142"/>
    </row>
    <row r="29" spans="1:22" s="43" customFormat="1">
      <c r="A29" s="139">
        <v>71153</v>
      </c>
      <c r="B29" s="36" t="s">
        <v>135</v>
      </c>
      <c r="C29" s="36" t="s">
        <v>136</v>
      </c>
      <c r="D29" s="188">
        <v>3</v>
      </c>
      <c r="E29" s="31" t="s">
        <v>159</v>
      </c>
      <c r="F29" s="28" t="s">
        <v>157</v>
      </c>
      <c r="G29" s="34" t="s">
        <v>102</v>
      </c>
      <c r="H29" s="115" t="str">
        <f t="shared" si="0"/>
        <v>ABC148 S</v>
      </c>
      <c r="I29" s="33"/>
      <c r="J29" s="33">
        <v>110</v>
      </c>
      <c r="K29" s="227">
        <f t="shared" si="1"/>
        <v>110</v>
      </c>
      <c r="L29" s="225">
        <v>43831</v>
      </c>
      <c r="M29" s="225">
        <v>43951</v>
      </c>
      <c r="N29" s="226">
        <f t="shared" si="2"/>
        <v>4</v>
      </c>
      <c r="O29" s="221">
        <f>IFERROR(INDEX('CUPE &amp; UTFA Teaching Rates'!$A$6:$T$12,MATCH('TA Payroll Reconciliation '!$D29,'CUPE &amp; UTFA Teaching Rates'!$A$6:$A$12,0),MATCH('TA Payroll Reconciliation '!$L29,'CUPE &amp; UTFA Teaching Rates'!$A$6:$T$6,0)), "0")</f>
        <v>47.84</v>
      </c>
      <c r="P29" s="135">
        <f t="shared" si="3"/>
        <v>0</v>
      </c>
      <c r="Q29" s="135">
        <f t="shared" si="4"/>
        <v>5262.4000000000005</v>
      </c>
      <c r="R29" s="294">
        <f t="shared" si="5"/>
        <v>5262.4000000000005</v>
      </c>
      <c r="S29" s="290"/>
      <c r="T29" s="299">
        <f t="shared" si="6"/>
        <v>0</v>
      </c>
      <c r="U29" s="142"/>
    </row>
    <row r="30" spans="1:22" s="43" customFormat="1">
      <c r="A30" s="138">
        <v>77239</v>
      </c>
      <c r="B30" s="32" t="s">
        <v>149</v>
      </c>
      <c r="C30" s="32" t="s">
        <v>150</v>
      </c>
      <c r="D30" s="188">
        <v>1</v>
      </c>
      <c r="E30" s="31" t="s">
        <v>97</v>
      </c>
      <c r="F30" s="28" t="s">
        <v>157</v>
      </c>
      <c r="G30" s="34" t="s">
        <v>102</v>
      </c>
      <c r="H30" s="115" t="str">
        <f t="shared" si="0"/>
        <v>ABC148 S</v>
      </c>
      <c r="I30" s="33"/>
      <c r="J30" s="33">
        <v>170</v>
      </c>
      <c r="K30" s="227">
        <f t="shared" si="1"/>
        <v>170</v>
      </c>
      <c r="L30" s="225">
        <v>43709</v>
      </c>
      <c r="M30" s="225">
        <v>43830</v>
      </c>
      <c r="N30" s="226">
        <f t="shared" si="2"/>
        <v>4</v>
      </c>
      <c r="O30" s="221">
        <f>IFERROR(INDEX('CUPE &amp; UTFA Teaching Rates'!$A$6:$T$12,MATCH('TA Payroll Reconciliation '!$D30,'CUPE &amp; UTFA Teaching Rates'!$A$6:$A$12,0),MATCH('TA Payroll Reconciliation '!$L30,'CUPE &amp; UTFA Teaching Rates'!$A$6:$T$6,0)), "0")</f>
        <v>47.1432</v>
      </c>
      <c r="P30" s="135">
        <f t="shared" si="3"/>
        <v>0</v>
      </c>
      <c r="Q30" s="135">
        <f t="shared" si="4"/>
        <v>8014.3440000000001</v>
      </c>
      <c r="R30" s="294">
        <f t="shared" si="5"/>
        <v>8014.3440000000001</v>
      </c>
      <c r="S30" s="290">
        <v>0</v>
      </c>
      <c r="T30" s="299">
        <f t="shared" si="6"/>
        <v>0</v>
      </c>
      <c r="U30" s="143"/>
      <c r="V30" s="59"/>
    </row>
    <row r="31" spans="1:22" s="43" customFormat="1">
      <c r="A31" s="139"/>
      <c r="B31" s="36"/>
      <c r="C31" s="36"/>
      <c r="D31" s="188"/>
      <c r="E31" s="35"/>
      <c r="F31" s="37"/>
      <c r="G31" s="39"/>
      <c r="H31" s="115" t="str">
        <f t="shared" si="0"/>
        <v xml:space="preserve"> </v>
      </c>
      <c r="I31" s="38"/>
      <c r="J31" s="38"/>
      <c r="K31" s="227">
        <f t="shared" si="1"/>
        <v>0</v>
      </c>
      <c r="L31" s="225"/>
      <c r="M31" s="225"/>
      <c r="N31" s="226">
        <f t="shared" si="2"/>
        <v>0</v>
      </c>
      <c r="O31" s="221" t="str">
        <f>IFERROR(INDEX('CUPE &amp; UTFA Teaching Rates'!$A$6:$T$12,MATCH('TA Payroll Reconciliation '!$D31,'CUPE &amp; UTFA Teaching Rates'!$A$6:$A$12,0),MATCH('TA Payroll Reconciliation '!$L31,'CUPE &amp; UTFA Teaching Rates'!$A$6:$T$6,0)), "0")</f>
        <v>0</v>
      </c>
      <c r="P31" s="135">
        <f t="shared" si="3"/>
        <v>0</v>
      </c>
      <c r="Q31" s="135">
        <f t="shared" si="4"/>
        <v>0</v>
      </c>
      <c r="R31" s="294">
        <f t="shared" si="5"/>
        <v>0</v>
      </c>
      <c r="S31" s="290"/>
      <c r="T31" s="258">
        <f t="shared" ref="T31:T39" si="7">IF(A31=A30,0,S31-SUMIF($A$8:$A$154,A31,$P$8:$P$154))</f>
        <v>0</v>
      </c>
      <c r="U31" s="143"/>
      <c r="V31" s="59"/>
    </row>
    <row r="32" spans="1:22" s="43" customFormat="1">
      <c r="A32" s="139"/>
      <c r="B32" s="36"/>
      <c r="C32" s="36"/>
      <c r="D32" s="188"/>
      <c r="E32" s="35"/>
      <c r="F32" s="37"/>
      <c r="G32" s="39"/>
      <c r="H32" s="115" t="str">
        <f t="shared" si="0"/>
        <v xml:space="preserve"> </v>
      </c>
      <c r="I32" s="38"/>
      <c r="J32" s="38"/>
      <c r="K32" s="227">
        <f t="shared" si="1"/>
        <v>0</v>
      </c>
      <c r="L32" s="195"/>
      <c r="M32" s="195"/>
      <c r="N32" s="226">
        <f t="shared" si="2"/>
        <v>0</v>
      </c>
      <c r="O32" s="221" t="str">
        <f>IFERROR(INDEX('CUPE &amp; UTFA Teaching Rates'!$A$6:$T$12,MATCH('TA Payroll Reconciliation '!$D32,'CUPE &amp; UTFA Teaching Rates'!$A$6:$A$12,0),MATCH('TA Payroll Reconciliation '!$L32,'CUPE &amp; UTFA Teaching Rates'!$A$6:$T$6,0)), "0")</f>
        <v>0</v>
      </c>
      <c r="P32" s="135">
        <f t="shared" si="3"/>
        <v>0</v>
      </c>
      <c r="Q32" s="135">
        <f t="shared" si="4"/>
        <v>0</v>
      </c>
      <c r="R32" s="294">
        <f t="shared" si="5"/>
        <v>0</v>
      </c>
      <c r="S32" s="290"/>
      <c r="T32" s="258">
        <f t="shared" si="7"/>
        <v>0</v>
      </c>
      <c r="U32" s="143"/>
      <c r="V32" s="59"/>
    </row>
    <row r="33" spans="1:22" s="43" customFormat="1">
      <c r="A33" s="139"/>
      <c r="B33" s="36"/>
      <c r="C33" s="36"/>
      <c r="D33" s="188"/>
      <c r="E33" s="35"/>
      <c r="F33" s="37"/>
      <c r="G33" s="39"/>
      <c r="H33" s="115" t="str">
        <f t="shared" si="0"/>
        <v xml:space="preserve"> </v>
      </c>
      <c r="I33" s="38"/>
      <c r="J33" s="38"/>
      <c r="K33" s="227">
        <f t="shared" si="1"/>
        <v>0</v>
      </c>
      <c r="L33" s="195"/>
      <c r="M33" s="195"/>
      <c r="N33" s="226">
        <f t="shared" si="2"/>
        <v>0</v>
      </c>
      <c r="O33" s="221" t="str">
        <f>IFERROR(INDEX('CUPE &amp; UTFA Teaching Rates'!$A$6:$T$12,MATCH('TA Payroll Reconciliation '!$D33,'CUPE &amp; UTFA Teaching Rates'!$A$6:$A$12,0),MATCH('TA Payroll Reconciliation '!$L33,'CUPE &amp; UTFA Teaching Rates'!$A$6:$T$6,0)), "0")</f>
        <v>0</v>
      </c>
      <c r="P33" s="135">
        <f t="shared" si="3"/>
        <v>0</v>
      </c>
      <c r="Q33" s="135">
        <f t="shared" si="4"/>
        <v>0</v>
      </c>
      <c r="R33" s="294">
        <f t="shared" si="5"/>
        <v>0</v>
      </c>
      <c r="S33" s="290"/>
      <c r="T33" s="258">
        <f t="shared" si="7"/>
        <v>0</v>
      </c>
      <c r="U33" s="143"/>
      <c r="V33" s="59"/>
    </row>
    <row r="34" spans="1:22" s="43" customFormat="1">
      <c r="A34" s="138"/>
      <c r="B34" s="32"/>
      <c r="C34" s="32"/>
      <c r="D34" s="187"/>
      <c r="E34" s="31"/>
      <c r="F34" s="28"/>
      <c r="G34" s="34"/>
      <c r="H34" s="115" t="str">
        <f t="shared" si="0"/>
        <v xml:space="preserve"> </v>
      </c>
      <c r="I34" s="33"/>
      <c r="J34" s="33"/>
      <c r="K34" s="227">
        <f t="shared" si="1"/>
        <v>0</v>
      </c>
      <c r="L34" s="194"/>
      <c r="M34" s="194"/>
      <c r="N34" s="226">
        <f t="shared" si="2"/>
        <v>0</v>
      </c>
      <c r="O34" s="221" t="str">
        <f>IFERROR(INDEX('CUPE &amp; UTFA Teaching Rates'!$A$6:$T$12,MATCH('TA Payroll Reconciliation '!$D34,'CUPE &amp; UTFA Teaching Rates'!$A$6:$A$12,0),MATCH('TA Payroll Reconciliation '!$L34,'CUPE &amp; UTFA Teaching Rates'!$A$6:$T$6,0)), "0")</f>
        <v>0</v>
      </c>
      <c r="P34" s="135">
        <f t="shared" si="3"/>
        <v>0</v>
      </c>
      <c r="Q34" s="135">
        <f t="shared" si="4"/>
        <v>0</v>
      </c>
      <c r="R34" s="294">
        <f t="shared" si="5"/>
        <v>0</v>
      </c>
      <c r="S34" s="290"/>
      <c r="T34" s="258">
        <f t="shared" si="7"/>
        <v>0</v>
      </c>
      <c r="U34" s="142"/>
    </row>
    <row r="35" spans="1:22" s="43" customFormat="1">
      <c r="A35" s="138"/>
      <c r="B35" s="32"/>
      <c r="C35" s="32"/>
      <c r="D35" s="187"/>
      <c r="E35" s="31"/>
      <c r="F35" s="28"/>
      <c r="G35" s="34"/>
      <c r="H35" s="115" t="str">
        <f t="shared" si="0"/>
        <v xml:space="preserve"> </v>
      </c>
      <c r="I35" s="33"/>
      <c r="J35" s="33"/>
      <c r="K35" s="227">
        <f t="shared" si="1"/>
        <v>0</v>
      </c>
      <c r="L35" s="194"/>
      <c r="M35" s="194"/>
      <c r="N35" s="226">
        <f t="shared" si="2"/>
        <v>0</v>
      </c>
      <c r="O35" s="221" t="str">
        <f>IFERROR(INDEX('CUPE &amp; UTFA Teaching Rates'!$A$6:$T$12,MATCH('TA Payroll Reconciliation '!$D35,'CUPE &amp; UTFA Teaching Rates'!$A$6:$A$12,0),MATCH('TA Payroll Reconciliation '!$L35,'CUPE &amp; UTFA Teaching Rates'!$A$6:$T$6,0)), "0")</f>
        <v>0</v>
      </c>
      <c r="P35" s="135">
        <f t="shared" si="3"/>
        <v>0</v>
      </c>
      <c r="Q35" s="135">
        <f t="shared" si="4"/>
        <v>0</v>
      </c>
      <c r="R35" s="294">
        <f t="shared" si="5"/>
        <v>0</v>
      </c>
      <c r="S35" s="290"/>
      <c r="T35" s="258">
        <f t="shared" si="7"/>
        <v>0</v>
      </c>
      <c r="U35" s="142"/>
    </row>
    <row r="36" spans="1:22" s="43" customFormat="1" hidden="1" outlineLevel="1">
      <c r="A36" s="138"/>
      <c r="B36" s="32"/>
      <c r="C36" s="32"/>
      <c r="D36" s="187"/>
      <c r="E36" s="31"/>
      <c r="F36" s="28"/>
      <c r="G36" s="34"/>
      <c r="H36" s="115" t="str">
        <f t="shared" si="0"/>
        <v xml:space="preserve"> </v>
      </c>
      <c r="I36" s="33"/>
      <c r="J36" s="33"/>
      <c r="K36" s="227">
        <f t="shared" si="1"/>
        <v>0</v>
      </c>
      <c r="L36" s="194"/>
      <c r="M36" s="194"/>
      <c r="N36" s="226">
        <f t="shared" si="2"/>
        <v>0</v>
      </c>
      <c r="O36" s="221" t="str">
        <f>IFERROR(INDEX('CUPE &amp; UTFA Teaching Rates'!$A$6:$T$12,MATCH('TA Payroll Reconciliation '!$D36,'CUPE &amp; UTFA Teaching Rates'!$A$6:$A$12,0),MATCH('TA Payroll Reconciliation '!$L36,'CUPE &amp; UTFA Teaching Rates'!$A$6:$T$6,0)), "0")</f>
        <v>0</v>
      </c>
      <c r="P36" s="135">
        <f t="shared" si="3"/>
        <v>0</v>
      </c>
      <c r="Q36" s="135">
        <f t="shared" si="4"/>
        <v>0</v>
      </c>
      <c r="R36" s="294">
        <f t="shared" si="5"/>
        <v>0</v>
      </c>
      <c r="S36" s="290"/>
      <c r="T36" s="258">
        <f t="shared" si="7"/>
        <v>0</v>
      </c>
      <c r="U36" s="143"/>
      <c r="V36" s="59"/>
    </row>
    <row r="37" spans="1:22" s="43" customFormat="1" hidden="1" outlineLevel="1">
      <c r="A37" s="138"/>
      <c r="B37" s="32"/>
      <c r="C37" s="32"/>
      <c r="D37" s="187"/>
      <c r="E37" s="31"/>
      <c r="F37" s="28"/>
      <c r="G37" s="34"/>
      <c r="H37" s="115" t="str">
        <f t="shared" si="0"/>
        <v xml:space="preserve"> </v>
      </c>
      <c r="I37" s="33"/>
      <c r="J37" s="33"/>
      <c r="K37" s="227">
        <f t="shared" si="1"/>
        <v>0</v>
      </c>
      <c r="L37" s="194"/>
      <c r="M37" s="194"/>
      <c r="N37" s="226">
        <f t="shared" si="2"/>
        <v>0</v>
      </c>
      <c r="O37" s="221" t="str">
        <f>IFERROR(INDEX('CUPE &amp; UTFA Teaching Rates'!$A$6:$T$12,MATCH('TA Payroll Reconciliation '!$D37,'CUPE &amp; UTFA Teaching Rates'!$A$6:$A$12,0),MATCH('TA Payroll Reconciliation '!$L37,'CUPE &amp; UTFA Teaching Rates'!$A$6:$T$6,0)), "0")</f>
        <v>0</v>
      </c>
      <c r="P37" s="135">
        <f t="shared" si="3"/>
        <v>0</v>
      </c>
      <c r="Q37" s="135">
        <f t="shared" si="4"/>
        <v>0</v>
      </c>
      <c r="R37" s="294">
        <f t="shared" si="5"/>
        <v>0</v>
      </c>
      <c r="S37" s="290"/>
      <c r="T37" s="258">
        <f t="shared" si="7"/>
        <v>0</v>
      </c>
      <c r="U37" s="143"/>
      <c r="V37" s="59"/>
    </row>
    <row r="38" spans="1:22" s="43" customFormat="1" hidden="1" outlineLevel="1">
      <c r="A38" s="138"/>
      <c r="B38" s="32"/>
      <c r="C38" s="32"/>
      <c r="D38" s="187"/>
      <c r="E38" s="31"/>
      <c r="F38" s="28"/>
      <c r="G38" s="34"/>
      <c r="H38" s="115" t="str">
        <f t="shared" si="0"/>
        <v xml:space="preserve"> </v>
      </c>
      <c r="I38" s="33"/>
      <c r="J38" s="33"/>
      <c r="K38" s="227">
        <f t="shared" si="1"/>
        <v>0</v>
      </c>
      <c r="L38" s="194"/>
      <c r="M38" s="194"/>
      <c r="N38" s="226">
        <f t="shared" si="2"/>
        <v>0</v>
      </c>
      <c r="O38" s="221" t="str">
        <f>IFERROR(INDEX('CUPE &amp; UTFA Teaching Rates'!$A$6:$T$12,MATCH('TA Payroll Reconciliation '!$D38,'CUPE &amp; UTFA Teaching Rates'!$A$6:$A$12,0),MATCH('TA Payroll Reconciliation '!$L38,'CUPE &amp; UTFA Teaching Rates'!$A$6:$T$6,0)), "0")</f>
        <v>0</v>
      </c>
      <c r="P38" s="135">
        <f t="shared" si="3"/>
        <v>0</v>
      </c>
      <c r="Q38" s="135">
        <f t="shared" si="4"/>
        <v>0</v>
      </c>
      <c r="R38" s="294">
        <f t="shared" si="5"/>
        <v>0</v>
      </c>
      <c r="S38" s="290"/>
      <c r="T38" s="258">
        <f t="shared" si="7"/>
        <v>0</v>
      </c>
      <c r="U38" s="143"/>
      <c r="V38" s="59"/>
    </row>
    <row r="39" spans="1:22" s="43" customFormat="1" hidden="1" outlineLevel="1">
      <c r="A39" s="138"/>
      <c r="B39" s="32"/>
      <c r="C39" s="32"/>
      <c r="D39" s="187"/>
      <c r="E39" s="31"/>
      <c r="F39" s="28"/>
      <c r="G39" s="34"/>
      <c r="H39" s="115" t="str">
        <f t="shared" si="0"/>
        <v xml:space="preserve"> </v>
      </c>
      <c r="I39" s="33"/>
      <c r="J39" s="33"/>
      <c r="K39" s="227">
        <f t="shared" si="1"/>
        <v>0</v>
      </c>
      <c r="L39" s="194"/>
      <c r="M39" s="194"/>
      <c r="N39" s="226">
        <f t="shared" si="2"/>
        <v>0</v>
      </c>
      <c r="O39" s="221" t="str">
        <f>IFERROR(INDEX('CUPE &amp; UTFA Teaching Rates'!$A$6:$T$12,MATCH('TA Payroll Reconciliation '!$D39,'CUPE &amp; UTFA Teaching Rates'!$A$6:$A$12,0),MATCH('TA Payroll Reconciliation '!$L39,'CUPE &amp; UTFA Teaching Rates'!$A$6:$T$6,0)), "0")</f>
        <v>0</v>
      </c>
      <c r="P39" s="135">
        <f t="shared" si="3"/>
        <v>0</v>
      </c>
      <c r="Q39" s="135">
        <f t="shared" si="4"/>
        <v>0</v>
      </c>
      <c r="R39" s="294">
        <f t="shared" si="5"/>
        <v>0</v>
      </c>
      <c r="S39" s="290"/>
      <c r="T39" s="258">
        <f t="shared" si="7"/>
        <v>0</v>
      </c>
      <c r="U39" s="142"/>
    </row>
    <row r="40" spans="1:22" s="43" customFormat="1" hidden="1" outlineLevel="1">
      <c r="A40" s="138"/>
      <c r="B40" s="32"/>
      <c r="C40" s="32"/>
      <c r="D40" s="187"/>
      <c r="E40" s="31"/>
      <c r="F40" s="28"/>
      <c r="G40" s="34"/>
      <c r="H40" s="115" t="str">
        <f t="shared" ref="H40:H71" si="8">CONCATENATE(F40," ",G40)</f>
        <v xml:space="preserve"> </v>
      </c>
      <c r="I40" s="33"/>
      <c r="J40" s="33"/>
      <c r="K40" s="227">
        <f t="shared" ref="K40:K71" si="9">SUM(I40:J40)</f>
        <v>0</v>
      </c>
      <c r="L40" s="194"/>
      <c r="M40" s="194"/>
      <c r="N40" s="226">
        <f t="shared" ref="N40:N71" si="10">IF(L40&lt;&gt;0, DATEDIF(L40,M40,"m")+1,0)</f>
        <v>0</v>
      </c>
      <c r="O40" s="221" t="str">
        <f>IFERROR(INDEX('CUPE &amp; UTFA Teaching Rates'!$A$6:$T$12,MATCH('TA Payroll Reconciliation '!$D40,'CUPE &amp; UTFA Teaching Rates'!$A$6:$A$12,0),MATCH('TA Payroll Reconciliation '!$L40,'CUPE &amp; UTFA Teaching Rates'!$A$6:$T$6,0)), "0")</f>
        <v>0</v>
      </c>
      <c r="P40" s="135">
        <f t="shared" ref="P40:P71" si="11">+I40*O40</f>
        <v>0</v>
      </c>
      <c r="Q40" s="135">
        <f t="shared" ref="Q40:Q71" si="12">O40*J40</f>
        <v>0</v>
      </c>
      <c r="R40" s="294">
        <f t="shared" ref="R40:R71" si="13">SUM(P40:Q40)</f>
        <v>0</v>
      </c>
      <c r="S40" s="290"/>
      <c r="T40" s="258">
        <f t="shared" ref="T40:T71" si="14">IF(A40=A39,0,S40-SUMIF($A$8:$A$154,A40,$P$8:$P$154))</f>
        <v>0</v>
      </c>
      <c r="U40" s="143"/>
      <c r="V40" s="59"/>
    </row>
    <row r="41" spans="1:22" s="43" customFormat="1" hidden="1" outlineLevel="1">
      <c r="A41" s="138"/>
      <c r="B41" s="32"/>
      <c r="C41" s="32"/>
      <c r="D41" s="187"/>
      <c r="E41" s="31"/>
      <c r="F41" s="28"/>
      <c r="G41" s="34"/>
      <c r="H41" s="115" t="str">
        <f t="shared" si="8"/>
        <v xml:space="preserve"> </v>
      </c>
      <c r="I41" s="33"/>
      <c r="J41" s="33"/>
      <c r="K41" s="227">
        <f t="shared" si="9"/>
        <v>0</v>
      </c>
      <c r="L41" s="194"/>
      <c r="M41" s="194"/>
      <c r="N41" s="226">
        <f t="shared" si="10"/>
        <v>0</v>
      </c>
      <c r="O41" s="221" t="str">
        <f>IFERROR(INDEX('CUPE &amp; UTFA Teaching Rates'!$A$6:$T$12,MATCH('TA Payroll Reconciliation '!$D41,'CUPE &amp; UTFA Teaching Rates'!$A$6:$A$12,0),MATCH('TA Payroll Reconciliation '!$L41,'CUPE &amp; UTFA Teaching Rates'!$A$6:$T$6,0)), "0")</f>
        <v>0</v>
      </c>
      <c r="P41" s="135">
        <f t="shared" si="11"/>
        <v>0</v>
      </c>
      <c r="Q41" s="135">
        <f t="shared" si="12"/>
        <v>0</v>
      </c>
      <c r="R41" s="294">
        <f t="shared" si="13"/>
        <v>0</v>
      </c>
      <c r="S41" s="290"/>
      <c r="T41" s="258">
        <f t="shared" si="14"/>
        <v>0</v>
      </c>
      <c r="U41" s="142"/>
    </row>
    <row r="42" spans="1:22" s="43" customFormat="1" hidden="1" outlineLevel="1">
      <c r="A42" s="138"/>
      <c r="B42" s="32"/>
      <c r="C42" s="32"/>
      <c r="D42" s="187"/>
      <c r="E42" s="31"/>
      <c r="F42" s="28"/>
      <c r="G42" s="34"/>
      <c r="H42" s="115" t="str">
        <f t="shared" si="8"/>
        <v xml:space="preserve"> </v>
      </c>
      <c r="I42" s="33"/>
      <c r="J42" s="33"/>
      <c r="K42" s="227">
        <f t="shared" si="9"/>
        <v>0</v>
      </c>
      <c r="L42" s="194"/>
      <c r="M42" s="194"/>
      <c r="N42" s="226">
        <f t="shared" si="10"/>
        <v>0</v>
      </c>
      <c r="O42" s="221" t="str">
        <f>IFERROR(INDEX('CUPE &amp; UTFA Teaching Rates'!$A$6:$T$12,MATCH('TA Payroll Reconciliation '!$D42,'CUPE &amp; UTFA Teaching Rates'!$A$6:$A$12,0),MATCH('TA Payroll Reconciliation '!$L42,'CUPE &amp; UTFA Teaching Rates'!$A$6:$T$6,0)), "0")</f>
        <v>0</v>
      </c>
      <c r="P42" s="135">
        <f t="shared" si="11"/>
        <v>0</v>
      </c>
      <c r="Q42" s="135">
        <f t="shared" si="12"/>
        <v>0</v>
      </c>
      <c r="R42" s="294">
        <f t="shared" si="13"/>
        <v>0</v>
      </c>
      <c r="S42" s="290"/>
      <c r="T42" s="258">
        <f t="shared" si="14"/>
        <v>0</v>
      </c>
      <c r="U42" s="143"/>
      <c r="V42" s="59"/>
    </row>
    <row r="43" spans="1:22" s="43" customFormat="1" hidden="1" outlineLevel="1">
      <c r="A43" s="138"/>
      <c r="B43" s="32"/>
      <c r="C43" s="32"/>
      <c r="D43" s="187"/>
      <c r="E43" s="31"/>
      <c r="F43" s="28"/>
      <c r="G43" s="34"/>
      <c r="H43" s="115" t="str">
        <f t="shared" si="8"/>
        <v xml:space="preserve"> </v>
      </c>
      <c r="I43" s="33"/>
      <c r="J43" s="33"/>
      <c r="K43" s="227">
        <f t="shared" si="9"/>
        <v>0</v>
      </c>
      <c r="L43" s="194"/>
      <c r="M43" s="194"/>
      <c r="N43" s="226">
        <f t="shared" si="10"/>
        <v>0</v>
      </c>
      <c r="O43" s="221" t="str">
        <f>IFERROR(INDEX('CUPE &amp; UTFA Teaching Rates'!$A$6:$T$12,MATCH('TA Payroll Reconciliation '!$D43,'CUPE &amp; UTFA Teaching Rates'!$A$6:$A$12,0),MATCH('TA Payroll Reconciliation '!$L43,'CUPE &amp; UTFA Teaching Rates'!$A$6:$T$6,0)), "0")</f>
        <v>0</v>
      </c>
      <c r="P43" s="135">
        <f t="shared" si="11"/>
        <v>0</v>
      </c>
      <c r="Q43" s="135">
        <f t="shared" si="12"/>
        <v>0</v>
      </c>
      <c r="R43" s="294">
        <f t="shared" si="13"/>
        <v>0</v>
      </c>
      <c r="S43" s="290"/>
      <c r="T43" s="258">
        <f t="shared" si="14"/>
        <v>0</v>
      </c>
      <c r="U43" s="143"/>
      <c r="V43" s="59"/>
    </row>
    <row r="44" spans="1:22" s="43" customFormat="1" hidden="1" outlineLevel="1">
      <c r="A44" s="139"/>
      <c r="B44" s="36"/>
      <c r="C44" s="36"/>
      <c r="D44" s="188"/>
      <c r="E44" s="35"/>
      <c r="F44" s="37"/>
      <c r="G44" s="39"/>
      <c r="H44" s="115" t="str">
        <f t="shared" si="8"/>
        <v xml:space="preserve"> </v>
      </c>
      <c r="I44" s="38"/>
      <c r="J44" s="38"/>
      <c r="K44" s="227">
        <f t="shared" si="9"/>
        <v>0</v>
      </c>
      <c r="L44" s="195"/>
      <c r="M44" s="195"/>
      <c r="N44" s="226">
        <f t="shared" si="10"/>
        <v>0</v>
      </c>
      <c r="O44" s="221" t="str">
        <f>IFERROR(INDEX('CUPE &amp; UTFA Teaching Rates'!$A$6:$T$12,MATCH('TA Payroll Reconciliation '!$D44,'CUPE &amp; UTFA Teaching Rates'!$A$6:$A$12,0),MATCH('TA Payroll Reconciliation '!$L44,'CUPE &amp; UTFA Teaching Rates'!$A$6:$T$6,0)), "0")</f>
        <v>0</v>
      </c>
      <c r="P44" s="135">
        <f t="shared" si="11"/>
        <v>0</v>
      </c>
      <c r="Q44" s="135">
        <f t="shared" si="12"/>
        <v>0</v>
      </c>
      <c r="R44" s="294">
        <f t="shared" si="13"/>
        <v>0</v>
      </c>
      <c r="S44" s="290"/>
      <c r="T44" s="258">
        <f t="shared" si="14"/>
        <v>0</v>
      </c>
      <c r="U44" s="143"/>
      <c r="V44" s="59"/>
    </row>
    <row r="45" spans="1:22" s="43" customFormat="1" hidden="1" outlineLevel="1">
      <c r="A45" s="138"/>
      <c r="B45" s="32"/>
      <c r="C45" s="32"/>
      <c r="D45" s="187"/>
      <c r="E45" s="31"/>
      <c r="F45" s="28"/>
      <c r="G45" s="34"/>
      <c r="H45" s="115" t="str">
        <f t="shared" si="8"/>
        <v xml:space="preserve"> </v>
      </c>
      <c r="I45" s="33"/>
      <c r="J45" s="33"/>
      <c r="K45" s="227">
        <f t="shared" si="9"/>
        <v>0</v>
      </c>
      <c r="L45" s="194"/>
      <c r="M45" s="194"/>
      <c r="N45" s="226">
        <f t="shared" si="10"/>
        <v>0</v>
      </c>
      <c r="O45" s="221" t="str">
        <f>IFERROR(INDEX('CUPE &amp; UTFA Teaching Rates'!$A$6:$T$12,MATCH('TA Payroll Reconciliation '!$D45,'CUPE &amp; UTFA Teaching Rates'!$A$6:$A$12,0),MATCH('TA Payroll Reconciliation '!$L45,'CUPE &amp; UTFA Teaching Rates'!$A$6:$T$6,0)), "0")</f>
        <v>0</v>
      </c>
      <c r="P45" s="135">
        <f t="shared" si="11"/>
        <v>0</v>
      </c>
      <c r="Q45" s="135">
        <f t="shared" si="12"/>
        <v>0</v>
      </c>
      <c r="R45" s="294">
        <f t="shared" si="13"/>
        <v>0</v>
      </c>
      <c r="S45" s="290"/>
      <c r="T45" s="258">
        <f t="shared" si="14"/>
        <v>0</v>
      </c>
      <c r="U45" s="143"/>
      <c r="V45" s="59"/>
    </row>
    <row r="46" spans="1:22" s="43" customFormat="1" hidden="1" outlineLevel="1">
      <c r="A46" s="139"/>
      <c r="B46" s="36"/>
      <c r="C46" s="36"/>
      <c r="D46" s="188"/>
      <c r="E46" s="35"/>
      <c r="F46" s="37"/>
      <c r="G46" s="39"/>
      <c r="H46" s="115" t="str">
        <f t="shared" si="8"/>
        <v xml:space="preserve"> </v>
      </c>
      <c r="I46" s="38"/>
      <c r="J46" s="38"/>
      <c r="K46" s="227">
        <f t="shared" si="9"/>
        <v>0</v>
      </c>
      <c r="L46" s="195"/>
      <c r="M46" s="195"/>
      <c r="N46" s="226">
        <f t="shared" si="10"/>
        <v>0</v>
      </c>
      <c r="O46" s="221" t="str">
        <f>IFERROR(INDEX('CUPE &amp; UTFA Teaching Rates'!$A$6:$T$12,MATCH('TA Payroll Reconciliation '!$D46,'CUPE &amp; UTFA Teaching Rates'!$A$6:$A$12,0),MATCH('TA Payroll Reconciliation '!$L46,'CUPE &amp; UTFA Teaching Rates'!$A$6:$T$6,0)), "0")</f>
        <v>0</v>
      </c>
      <c r="P46" s="135">
        <f t="shared" si="11"/>
        <v>0</v>
      </c>
      <c r="Q46" s="135">
        <f t="shared" si="12"/>
        <v>0</v>
      </c>
      <c r="R46" s="294">
        <f t="shared" si="13"/>
        <v>0</v>
      </c>
      <c r="S46" s="290"/>
      <c r="T46" s="258">
        <f t="shared" si="14"/>
        <v>0</v>
      </c>
      <c r="U46" s="143"/>
      <c r="V46" s="59"/>
    </row>
    <row r="47" spans="1:22" s="43" customFormat="1" hidden="1" outlineLevel="1">
      <c r="A47" s="139"/>
      <c r="B47" s="36"/>
      <c r="C47" s="36"/>
      <c r="D47" s="188"/>
      <c r="E47" s="35"/>
      <c r="F47" s="37"/>
      <c r="G47" s="39"/>
      <c r="H47" s="115" t="str">
        <f t="shared" si="8"/>
        <v xml:space="preserve"> </v>
      </c>
      <c r="I47" s="38"/>
      <c r="J47" s="38"/>
      <c r="K47" s="227">
        <f t="shared" si="9"/>
        <v>0</v>
      </c>
      <c r="L47" s="195"/>
      <c r="M47" s="195"/>
      <c r="N47" s="226">
        <f t="shared" si="10"/>
        <v>0</v>
      </c>
      <c r="O47" s="221" t="str">
        <f>IFERROR(INDEX('CUPE &amp; UTFA Teaching Rates'!$A$6:$T$12,MATCH('TA Payroll Reconciliation '!$D47,'CUPE &amp; UTFA Teaching Rates'!$A$6:$A$12,0),MATCH('TA Payroll Reconciliation '!$L47,'CUPE &amp; UTFA Teaching Rates'!$A$6:$T$6,0)), "0")</f>
        <v>0</v>
      </c>
      <c r="P47" s="135">
        <f t="shared" si="11"/>
        <v>0</v>
      </c>
      <c r="Q47" s="135">
        <f t="shared" si="12"/>
        <v>0</v>
      </c>
      <c r="R47" s="294">
        <f t="shared" si="13"/>
        <v>0</v>
      </c>
      <c r="S47" s="290"/>
      <c r="T47" s="258">
        <f t="shared" si="14"/>
        <v>0</v>
      </c>
      <c r="U47" s="143"/>
      <c r="V47" s="59"/>
    </row>
    <row r="48" spans="1:22" s="43" customFormat="1" hidden="1" outlineLevel="1">
      <c r="A48" s="138"/>
      <c r="B48" s="32"/>
      <c r="C48" s="32"/>
      <c r="D48" s="187"/>
      <c r="E48" s="31"/>
      <c r="F48" s="28"/>
      <c r="G48" s="34"/>
      <c r="H48" s="115" t="str">
        <f t="shared" si="8"/>
        <v xml:space="preserve"> </v>
      </c>
      <c r="I48" s="33"/>
      <c r="J48" s="33"/>
      <c r="K48" s="227">
        <f t="shared" si="9"/>
        <v>0</v>
      </c>
      <c r="L48" s="194"/>
      <c r="M48" s="194"/>
      <c r="N48" s="226">
        <f t="shared" si="10"/>
        <v>0</v>
      </c>
      <c r="O48" s="221" t="str">
        <f>IFERROR(INDEX('CUPE &amp; UTFA Teaching Rates'!$A$6:$T$12,MATCH('TA Payroll Reconciliation '!$D48,'CUPE &amp; UTFA Teaching Rates'!$A$6:$A$12,0),MATCH('TA Payroll Reconciliation '!$L48,'CUPE &amp; UTFA Teaching Rates'!$A$6:$T$6,0)), "0")</f>
        <v>0</v>
      </c>
      <c r="P48" s="135">
        <f t="shared" si="11"/>
        <v>0</v>
      </c>
      <c r="Q48" s="135">
        <f t="shared" si="12"/>
        <v>0</v>
      </c>
      <c r="R48" s="294">
        <f t="shared" si="13"/>
        <v>0</v>
      </c>
      <c r="S48" s="290"/>
      <c r="T48" s="258">
        <f t="shared" si="14"/>
        <v>0</v>
      </c>
      <c r="U48" s="143"/>
      <c r="V48" s="59"/>
    </row>
    <row r="49" spans="1:22" s="43" customFormat="1" hidden="1" outlineLevel="1">
      <c r="A49" s="138"/>
      <c r="B49" s="32"/>
      <c r="C49" s="32"/>
      <c r="D49" s="187"/>
      <c r="E49" s="31"/>
      <c r="F49" s="28"/>
      <c r="G49" s="34"/>
      <c r="H49" s="115" t="str">
        <f t="shared" si="8"/>
        <v xml:space="preserve"> </v>
      </c>
      <c r="I49" s="33"/>
      <c r="J49" s="33"/>
      <c r="K49" s="227">
        <f t="shared" si="9"/>
        <v>0</v>
      </c>
      <c r="L49" s="194"/>
      <c r="M49" s="194"/>
      <c r="N49" s="226">
        <f t="shared" si="10"/>
        <v>0</v>
      </c>
      <c r="O49" s="221" t="str">
        <f>IFERROR(INDEX('CUPE &amp; UTFA Teaching Rates'!$A$6:$T$12,MATCH('TA Payroll Reconciliation '!$D49,'CUPE &amp; UTFA Teaching Rates'!$A$6:$A$12,0),MATCH('TA Payroll Reconciliation '!$L49,'CUPE &amp; UTFA Teaching Rates'!$A$6:$T$6,0)), "0")</f>
        <v>0</v>
      </c>
      <c r="P49" s="135">
        <f t="shared" si="11"/>
        <v>0</v>
      </c>
      <c r="Q49" s="135">
        <f t="shared" si="12"/>
        <v>0</v>
      </c>
      <c r="R49" s="294">
        <f t="shared" si="13"/>
        <v>0</v>
      </c>
      <c r="S49" s="290"/>
      <c r="T49" s="258">
        <f t="shared" si="14"/>
        <v>0</v>
      </c>
      <c r="U49" s="142"/>
    </row>
    <row r="50" spans="1:22" s="43" customFormat="1" hidden="1" outlineLevel="1">
      <c r="A50" s="138"/>
      <c r="B50" s="32"/>
      <c r="C50" s="32"/>
      <c r="D50" s="187"/>
      <c r="E50" s="31"/>
      <c r="F50" s="28"/>
      <c r="G50" s="34"/>
      <c r="H50" s="115" t="str">
        <f t="shared" si="8"/>
        <v xml:space="preserve"> </v>
      </c>
      <c r="I50" s="33"/>
      <c r="J50" s="33"/>
      <c r="K50" s="227">
        <f t="shared" si="9"/>
        <v>0</v>
      </c>
      <c r="L50" s="194"/>
      <c r="M50" s="194"/>
      <c r="N50" s="226">
        <f t="shared" si="10"/>
        <v>0</v>
      </c>
      <c r="O50" s="221" t="str">
        <f>IFERROR(INDEX('CUPE &amp; UTFA Teaching Rates'!$A$6:$T$12,MATCH('TA Payroll Reconciliation '!$D50,'CUPE &amp; UTFA Teaching Rates'!$A$6:$A$12,0),MATCH('TA Payroll Reconciliation '!$L50,'CUPE &amp; UTFA Teaching Rates'!$A$6:$T$6,0)), "0")</f>
        <v>0</v>
      </c>
      <c r="P50" s="135">
        <f t="shared" si="11"/>
        <v>0</v>
      </c>
      <c r="Q50" s="135">
        <f t="shared" si="12"/>
        <v>0</v>
      </c>
      <c r="R50" s="294">
        <f t="shared" si="13"/>
        <v>0</v>
      </c>
      <c r="S50" s="290"/>
      <c r="T50" s="258">
        <f t="shared" si="14"/>
        <v>0</v>
      </c>
      <c r="U50" s="142"/>
    </row>
    <row r="51" spans="1:22" s="43" customFormat="1" hidden="1" outlineLevel="1">
      <c r="A51" s="141"/>
      <c r="B51" s="32"/>
      <c r="C51" s="32"/>
      <c r="D51" s="187"/>
      <c r="E51" s="31"/>
      <c r="F51" s="28"/>
      <c r="G51" s="34"/>
      <c r="H51" s="115" t="str">
        <f t="shared" si="8"/>
        <v xml:space="preserve"> </v>
      </c>
      <c r="I51" s="33"/>
      <c r="J51" s="33"/>
      <c r="K51" s="227">
        <f t="shared" si="9"/>
        <v>0</v>
      </c>
      <c r="L51" s="194"/>
      <c r="M51" s="194"/>
      <c r="N51" s="226">
        <f t="shared" si="10"/>
        <v>0</v>
      </c>
      <c r="O51" s="221" t="str">
        <f>IFERROR(INDEX('CUPE &amp; UTFA Teaching Rates'!$A$6:$T$12,MATCH('TA Payroll Reconciliation '!$D51,'CUPE &amp; UTFA Teaching Rates'!$A$6:$A$12,0),MATCH('TA Payroll Reconciliation '!$L51,'CUPE &amp; UTFA Teaching Rates'!$A$6:$T$6,0)), "0")</f>
        <v>0</v>
      </c>
      <c r="P51" s="135">
        <f t="shared" si="11"/>
        <v>0</v>
      </c>
      <c r="Q51" s="135">
        <f t="shared" si="12"/>
        <v>0</v>
      </c>
      <c r="R51" s="294">
        <f t="shared" si="13"/>
        <v>0</v>
      </c>
      <c r="S51" s="290"/>
      <c r="T51" s="258">
        <f t="shared" si="14"/>
        <v>0</v>
      </c>
      <c r="U51" s="143"/>
      <c r="V51" s="59"/>
    </row>
    <row r="52" spans="1:22" s="43" customFormat="1" hidden="1" outlineLevel="1">
      <c r="A52" s="138"/>
      <c r="B52" s="32"/>
      <c r="C52" s="32"/>
      <c r="D52" s="187"/>
      <c r="E52" s="31"/>
      <c r="F52" s="28"/>
      <c r="G52" s="34"/>
      <c r="H52" s="115" t="str">
        <f t="shared" si="8"/>
        <v xml:space="preserve"> </v>
      </c>
      <c r="I52" s="33"/>
      <c r="J52" s="33"/>
      <c r="K52" s="227">
        <f t="shared" si="9"/>
        <v>0</v>
      </c>
      <c r="L52" s="194"/>
      <c r="M52" s="194"/>
      <c r="N52" s="226">
        <f t="shared" si="10"/>
        <v>0</v>
      </c>
      <c r="O52" s="221" t="str">
        <f>IFERROR(INDEX('CUPE &amp; UTFA Teaching Rates'!$A$6:$T$12,MATCH('TA Payroll Reconciliation '!$D52,'CUPE &amp; UTFA Teaching Rates'!$A$6:$A$12,0),MATCH('TA Payroll Reconciliation '!$L52,'CUPE &amp; UTFA Teaching Rates'!$A$6:$T$6,0)), "0")</f>
        <v>0</v>
      </c>
      <c r="P52" s="135">
        <f t="shared" si="11"/>
        <v>0</v>
      </c>
      <c r="Q52" s="135">
        <f t="shared" si="12"/>
        <v>0</v>
      </c>
      <c r="R52" s="294">
        <f t="shared" si="13"/>
        <v>0</v>
      </c>
      <c r="S52" s="290"/>
      <c r="T52" s="258">
        <f t="shared" si="14"/>
        <v>0</v>
      </c>
      <c r="U52" s="143"/>
      <c r="V52" s="59"/>
    </row>
    <row r="53" spans="1:22" s="43" customFormat="1" hidden="1" outlineLevel="1">
      <c r="A53" s="138"/>
      <c r="B53" s="32"/>
      <c r="C53" s="32"/>
      <c r="D53" s="187"/>
      <c r="E53" s="31"/>
      <c r="F53" s="28"/>
      <c r="G53" s="34"/>
      <c r="H53" s="115" t="str">
        <f t="shared" si="8"/>
        <v xml:space="preserve"> </v>
      </c>
      <c r="I53" s="33"/>
      <c r="J53" s="33"/>
      <c r="K53" s="227">
        <f t="shared" si="9"/>
        <v>0</v>
      </c>
      <c r="L53" s="194"/>
      <c r="M53" s="194"/>
      <c r="N53" s="226">
        <f t="shared" si="10"/>
        <v>0</v>
      </c>
      <c r="O53" s="221" t="str">
        <f>IFERROR(INDEX('CUPE &amp; UTFA Teaching Rates'!$A$6:$T$12,MATCH('TA Payroll Reconciliation '!$D53,'CUPE &amp; UTFA Teaching Rates'!$A$6:$A$12,0),MATCH('TA Payroll Reconciliation '!$L53,'CUPE &amp; UTFA Teaching Rates'!$A$6:$T$6,0)), "0")</f>
        <v>0</v>
      </c>
      <c r="P53" s="135">
        <f t="shared" si="11"/>
        <v>0</v>
      </c>
      <c r="Q53" s="135">
        <f t="shared" si="12"/>
        <v>0</v>
      </c>
      <c r="R53" s="294">
        <f t="shared" si="13"/>
        <v>0</v>
      </c>
      <c r="S53" s="290"/>
      <c r="T53" s="258">
        <f t="shared" si="14"/>
        <v>0</v>
      </c>
      <c r="U53" s="142"/>
    </row>
    <row r="54" spans="1:22" s="43" customFormat="1" hidden="1" outlineLevel="1">
      <c r="A54" s="138"/>
      <c r="B54" s="32"/>
      <c r="C54" s="32"/>
      <c r="D54" s="187"/>
      <c r="E54" s="31"/>
      <c r="F54" s="37"/>
      <c r="G54" s="39"/>
      <c r="H54" s="115" t="str">
        <f t="shared" si="8"/>
        <v xml:space="preserve"> </v>
      </c>
      <c r="I54" s="33"/>
      <c r="J54" s="33"/>
      <c r="K54" s="227">
        <f t="shared" si="9"/>
        <v>0</v>
      </c>
      <c r="L54" s="194"/>
      <c r="M54" s="194"/>
      <c r="N54" s="226">
        <f t="shared" si="10"/>
        <v>0</v>
      </c>
      <c r="O54" s="221" t="str">
        <f>IFERROR(INDEX('CUPE &amp; UTFA Teaching Rates'!$A$6:$T$12,MATCH('TA Payroll Reconciliation '!$D54,'CUPE &amp; UTFA Teaching Rates'!$A$6:$A$12,0),MATCH('TA Payroll Reconciliation '!$L54,'CUPE &amp; UTFA Teaching Rates'!$A$6:$T$6,0)), "0")</f>
        <v>0</v>
      </c>
      <c r="P54" s="135">
        <f t="shared" si="11"/>
        <v>0</v>
      </c>
      <c r="Q54" s="135">
        <f t="shared" si="12"/>
        <v>0</v>
      </c>
      <c r="R54" s="294">
        <f t="shared" si="13"/>
        <v>0</v>
      </c>
      <c r="S54" s="290"/>
      <c r="T54" s="258">
        <f t="shared" si="14"/>
        <v>0</v>
      </c>
      <c r="U54" s="142"/>
    </row>
    <row r="55" spans="1:22" s="43" customFormat="1" hidden="1" outlineLevel="1">
      <c r="A55" s="138"/>
      <c r="B55" s="32"/>
      <c r="C55" s="32"/>
      <c r="D55" s="187"/>
      <c r="E55" s="31"/>
      <c r="F55" s="28"/>
      <c r="G55" s="34"/>
      <c r="H55" s="115" t="str">
        <f t="shared" si="8"/>
        <v xml:space="preserve"> </v>
      </c>
      <c r="I55" s="33"/>
      <c r="J55" s="33"/>
      <c r="K55" s="227">
        <f t="shared" si="9"/>
        <v>0</v>
      </c>
      <c r="L55" s="194"/>
      <c r="M55" s="194"/>
      <c r="N55" s="226">
        <f t="shared" si="10"/>
        <v>0</v>
      </c>
      <c r="O55" s="221" t="str">
        <f>IFERROR(INDEX('CUPE &amp; UTFA Teaching Rates'!$A$6:$T$12,MATCH('TA Payroll Reconciliation '!$D55,'CUPE &amp; UTFA Teaching Rates'!$A$6:$A$12,0),MATCH('TA Payroll Reconciliation '!$L55,'CUPE &amp; UTFA Teaching Rates'!$A$6:$T$6,0)), "0")</f>
        <v>0</v>
      </c>
      <c r="P55" s="135">
        <f t="shared" si="11"/>
        <v>0</v>
      </c>
      <c r="Q55" s="135">
        <f t="shared" si="12"/>
        <v>0</v>
      </c>
      <c r="R55" s="294">
        <f t="shared" si="13"/>
        <v>0</v>
      </c>
      <c r="S55" s="290"/>
      <c r="T55" s="258">
        <f t="shared" si="14"/>
        <v>0</v>
      </c>
      <c r="U55" s="142"/>
    </row>
    <row r="56" spans="1:22" s="43" customFormat="1" hidden="1" outlineLevel="1">
      <c r="A56" s="138"/>
      <c r="B56" s="32"/>
      <c r="C56" s="32"/>
      <c r="D56" s="187"/>
      <c r="E56" s="31"/>
      <c r="F56" s="28"/>
      <c r="G56" s="34"/>
      <c r="H56" s="115" t="str">
        <f t="shared" si="8"/>
        <v xml:space="preserve"> </v>
      </c>
      <c r="I56" s="33"/>
      <c r="J56" s="33"/>
      <c r="K56" s="227">
        <f t="shared" si="9"/>
        <v>0</v>
      </c>
      <c r="L56" s="194"/>
      <c r="M56" s="194"/>
      <c r="N56" s="226">
        <f t="shared" si="10"/>
        <v>0</v>
      </c>
      <c r="O56" s="221" t="str">
        <f>IFERROR(INDEX('CUPE &amp; UTFA Teaching Rates'!$A$6:$T$12,MATCH('TA Payroll Reconciliation '!$D56,'CUPE &amp; UTFA Teaching Rates'!$A$6:$A$12,0),MATCH('TA Payroll Reconciliation '!$L56,'CUPE &amp; UTFA Teaching Rates'!$A$6:$T$6,0)), "0")</f>
        <v>0</v>
      </c>
      <c r="P56" s="135">
        <f t="shared" si="11"/>
        <v>0</v>
      </c>
      <c r="Q56" s="135">
        <f t="shared" si="12"/>
        <v>0</v>
      </c>
      <c r="R56" s="294">
        <f t="shared" si="13"/>
        <v>0</v>
      </c>
      <c r="S56" s="290"/>
      <c r="T56" s="258">
        <f t="shared" si="14"/>
        <v>0</v>
      </c>
      <c r="U56" s="143"/>
      <c r="V56" s="59"/>
    </row>
    <row r="57" spans="1:22" s="43" customFormat="1" hidden="1" outlineLevel="1">
      <c r="A57" s="138"/>
      <c r="B57" s="32"/>
      <c r="C57" s="32"/>
      <c r="D57" s="187"/>
      <c r="E57" s="31"/>
      <c r="F57" s="28"/>
      <c r="G57" s="34"/>
      <c r="H57" s="115" t="str">
        <f t="shared" si="8"/>
        <v xml:space="preserve"> </v>
      </c>
      <c r="I57" s="33"/>
      <c r="J57" s="33"/>
      <c r="K57" s="227">
        <f t="shared" si="9"/>
        <v>0</v>
      </c>
      <c r="L57" s="194"/>
      <c r="M57" s="194"/>
      <c r="N57" s="226">
        <f t="shared" si="10"/>
        <v>0</v>
      </c>
      <c r="O57" s="221" t="str">
        <f>IFERROR(INDEX('CUPE &amp; UTFA Teaching Rates'!$A$6:$T$12,MATCH('TA Payroll Reconciliation '!$D57,'CUPE &amp; UTFA Teaching Rates'!$A$6:$A$12,0),MATCH('TA Payroll Reconciliation '!$L57,'CUPE &amp; UTFA Teaching Rates'!$A$6:$T$6,0)), "0")</f>
        <v>0</v>
      </c>
      <c r="P57" s="135">
        <f t="shared" si="11"/>
        <v>0</v>
      </c>
      <c r="Q57" s="135">
        <f t="shared" si="12"/>
        <v>0</v>
      </c>
      <c r="R57" s="294">
        <f t="shared" si="13"/>
        <v>0</v>
      </c>
      <c r="S57" s="290"/>
      <c r="T57" s="258">
        <f t="shared" si="14"/>
        <v>0</v>
      </c>
      <c r="U57" s="143"/>
      <c r="V57" s="59"/>
    </row>
    <row r="58" spans="1:22" s="43" customFormat="1" hidden="1" outlineLevel="1">
      <c r="A58" s="141"/>
      <c r="B58" s="32"/>
      <c r="C58" s="32"/>
      <c r="D58" s="187"/>
      <c r="E58" s="31"/>
      <c r="F58" s="28"/>
      <c r="G58" s="34"/>
      <c r="H58" s="115" t="str">
        <f t="shared" si="8"/>
        <v xml:space="preserve"> </v>
      </c>
      <c r="I58" s="33"/>
      <c r="J58" s="33"/>
      <c r="K58" s="227">
        <f t="shared" si="9"/>
        <v>0</v>
      </c>
      <c r="L58" s="194"/>
      <c r="M58" s="194"/>
      <c r="N58" s="226">
        <f t="shared" si="10"/>
        <v>0</v>
      </c>
      <c r="O58" s="221" t="str">
        <f>IFERROR(INDEX('CUPE &amp; UTFA Teaching Rates'!$A$6:$T$12,MATCH('TA Payroll Reconciliation '!$D58,'CUPE &amp; UTFA Teaching Rates'!$A$6:$A$12,0),MATCH('TA Payroll Reconciliation '!$L58,'CUPE &amp; UTFA Teaching Rates'!$A$6:$T$6,0)), "0")</f>
        <v>0</v>
      </c>
      <c r="P58" s="135">
        <f t="shared" si="11"/>
        <v>0</v>
      </c>
      <c r="Q58" s="135">
        <f t="shared" si="12"/>
        <v>0</v>
      </c>
      <c r="R58" s="294">
        <f t="shared" si="13"/>
        <v>0</v>
      </c>
      <c r="S58" s="290"/>
      <c r="T58" s="258">
        <f t="shared" si="14"/>
        <v>0</v>
      </c>
      <c r="U58" s="143"/>
      <c r="V58" s="59"/>
    </row>
    <row r="59" spans="1:22" s="43" customFormat="1" hidden="1" outlineLevel="1">
      <c r="A59" s="138"/>
      <c r="B59" s="32"/>
      <c r="C59" s="32"/>
      <c r="D59" s="187"/>
      <c r="E59" s="31"/>
      <c r="F59" s="28"/>
      <c r="G59" s="34"/>
      <c r="H59" s="115" t="str">
        <f t="shared" si="8"/>
        <v xml:space="preserve"> </v>
      </c>
      <c r="I59" s="33"/>
      <c r="J59" s="33"/>
      <c r="K59" s="227">
        <f t="shared" si="9"/>
        <v>0</v>
      </c>
      <c r="L59" s="194"/>
      <c r="M59" s="194"/>
      <c r="N59" s="226">
        <f t="shared" si="10"/>
        <v>0</v>
      </c>
      <c r="O59" s="221" t="str">
        <f>IFERROR(INDEX('CUPE &amp; UTFA Teaching Rates'!$A$6:$T$12,MATCH('TA Payroll Reconciliation '!$D59,'CUPE &amp; UTFA Teaching Rates'!$A$6:$A$12,0),MATCH('TA Payroll Reconciliation '!$L59,'CUPE &amp; UTFA Teaching Rates'!$A$6:$T$6,0)), "0")</f>
        <v>0</v>
      </c>
      <c r="P59" s="135">
        <f t="shared" si="11"/>
        <v>0</v>
      </c>
      <c r="Q59" s="135">
        <f t="shared" si="12"/>
        <v>0</v>
      </c>
      <c r="R59" s="294">
        <f t="shared" si="13"/>
        <v>0</v>
      </c>
      <c r="S59" s="290"/>
      <c r="T59" s="258">
        <f t="shared" si="14"/>
        <v>0</v>
      </c>
      <c r="U59" s="142"/>
    </row>
    <row r="60" spans="1:22" s="43" customFormat="1" hidden="1" outlineLevel="1">
      <c r="A60" s="138"/>
      <c r="B60" s="32"/>
      <c r="C60" s="32"/>
      <c r="D60" s="187"/>
      <c r="E60" s="31"/>
      <c r="F60" s="28"/>
      <c r="G60" s="34"/>
      <c r="H60" s="115" t="str">
        <f t="shared" si="8"/>
        <v xml:space="preserve"> </v>
      </c>
      <c r="I60" s="33"/>
      <c r="J60" s="33"/>
      <c r="K60" s="227">
        <f t="shared" si="9"/>
        <v>0</v>
      </c>
      <c r="L60" s="194"/>
      <c r="M60" s="194"/>
      <c r="N60" s="226">
        <f t="shared" si="10"/>
        <v>0</v>
      </c>
      <c r="O60" s="221" t="str">
        <f>IFERROR(INDEX('CUPE &amp; UTFA Teaching Rates'!$A$6:$T$12,MATCH('TA Payroll Reconciliation '!$D60,'CUPE &amp; UTFA Teaching Rates'!$A$6:$A$12,0),MATCH('TA Payroll Reconciliation '!$L60,'CUPE &amp; UTFA Teaching Rates'!$A$6:$T$6,0)), "0")</f>
        <v>0</v>
      </c>
      <c r="P60" s="135">
        <f t="shared" si="11"/>
        <v>0</v>
      </c>
      <c r="Q60" s="135">
        <f t="shared" si="12"/>
        <v>0</v>
      </c>
      <c r="R60" s="294">
        <f t="shared" si="13"/>
        <v>0</v>
      </c>
      <c r="S60" s="290"/>
      <c r="T60" s="258">
        <f t="shared" si="14"/>
        <v>0</v>
      </c>
      <c r="U60" s="142"/>
    </row>
    <row r="61" spans="1:22" s="43" customFormat="1" hidden="1" outlineLevel="1">
      <c r="A61" s="139"/>
      <c r="B61" s="36"/>
      <c r="C61" s="36"/>
      <c r="D61" s="188"/>
      <c r="E61" s="35"/>
      <c r="F61" s="37"/>
      <c r="G61" s="39"/>
      <c r="H61" s="115" t="str">
        <f t="shared" si="8"/>
        <v xml:space="preserve"> </v>
      </c>
      <c r="I61" s="38"/>
      <c r="J61" s="38"/>
      <c r="K61" s="227">
        <f t="shared" si="9"/>
        <v>0</v>
      </c>
      <c r="L61" s="195"/>
      <c r="M61" s="195"/>
      <c r="N61" s="226">
        <f t="shared" si="10"/>
        <v>0</v>
      </c>
      <c r="O61" s="221" t="str">
        <f>IFERROR(INDEX('CUPE &amp; UTFA Teaching Rates'!$A$6:$T$12,MATCH('TA Payroll Reconciliation '!$D61,'CUPE &amp; UTFA Teaching Rates'!$A$6:$A$12,0),MATCH('TA Payroll Reconciliation '!$L61,'CUPE &amp; UTFA Teaching Rates'!$A$6:$T$6,0)), "0")</f>
        <v>0</v>
      </c>
      <c r="P61" s="135">
        <f t="shared" si="11"/>
        <v>0</v>
      </c>
      <c r="Q61" s="135">
        <f t="shared" si="12"/>
        <v>0</v>
      </c>
      <c r="R61" s="294">
        <f t="shared" si="13"/>
        <v>0</v>
      </c>
      <c r="S61" s="290"/>
      <c r="T61" s="258">
        <f t="shared" si="14"/>
        <v>0</v>
      </c>
      <c r="U61" s="143"/>
      <c r="V61" s="59"/>
    </row>
    <row r="62" spans="1:22" s="43" customFormat="1" hidden="1" outlineLevel="1">
      <c r="A62" s="138"/>
      <c r="B62" s="32"/>
      <c r="C62" s="32"/>
      <c r="D62" s="187"/>
      <c r="E62" s="31"/>
      <c r="F62" s="28"/>
      <c r="G62" s="34"/>
      <c r="H62" s="115" t="str">
        <f t="shared" si="8"/>
        <v xml:space="preserve"> </v>
      </c>
      <c r="I62" s="33"/>
      <c r="J62" s="33"/>
      <c r="K62" s="227">
        <f t="shared" si="9"/>
        <v>0</v>
      </c>
      <c r="L62" s="194"/>
      <c r="M62" s="194"/>
      <c r="N62" s="226">
        <f t="shared" si="10"/>
        <v>0</v>
      </c>
      <c r="O62" s="221" t="str">
        <f>IFERROR(INDEX('CUPE &amp; UTFA Teaching Rates'!$A$6:$T$12,MATCH('TA Payroll Reconciliation '!$D62,'CUPE &amp; UTFA Teaching Rates'!$A$6:$A$12,0),MATCH('TA Payroll Reconciliation '!$L62,'CUPE &amp; UTFA Teaching Rates'!$A$6:$T$6,0)), "0")</f>
        <v>0</v>
      </c>
      <c r="P62" s="135">
        <f t="shared" si="11"/>
        <v>0</v>
      </c>
      <c r="Q62" s="135">
        <f t="shared" si="12"/>
        <v>0</v>
      </c>
      <c r="R62" s="294">
        <f t="shared" si="13"/>
        <v>0</v>
      </c>
      <c r="S62" s="290"/>
      <c r="T62" s="258">
        <f t="shared" si="14"/>
        <v>0</v>
      </c>
      <c r="U62" s="142"/>
    </row>
    <row r="63" spans="1:22" s="43" customFormat="1" hidden="1" outlineLevel="1">
      <c r="A63" s="138"/>
      <c r="B63" s="32"/>
      <c r="C63" s="32"/>
      <c r="D63" s="187"/>
      <c r="E63" s="31"/>
      <c r="F63" s="28"/>
      <c r="G63" s="34"/>
      <c r="H63" s="115" t="str">
        <f t="shared" si="8"/>
        <v xml:space="preserve"> </v>
      </c>
      <c r="I63" s="33"/>
      <c r="J63" s="33"/>
      <c r="K63" s="227">
        <f t="shared" si="9"/>
        <v>0</v>
      </c>
      <c r="L63" s="194"/>
      <c r="M63" s="194"/>
      <c r="N63" s="226">
        <f t="shared" si="10"/>
        <v>0</v>
      </c>
      <c r="O63" s="221" t="str">
        <f>IFERROR(INDEX('CUPE &amp; UTFA Teaching Rates'!$A$6:$T$12,MATCH('TA Payroll Reconciliation '!$D63,'CUPE &amp; UTFA Teaching Rates'!$A$6:$A$12,0),MATCH('TA Payroll Reconciliation '!$L63,'CUPE &amp; UTFA Teaching Rates'!$A$6:$T$6,0)), "0")</f>
        <v>0</v>
      </c>
      <c r="P63" s="135">
        <f t="shared" si="11"/>
        <v>0</v>
      </c>
      <c r="Q63" s="135">
        <f t="shared" si="12"/>
        <v>0</v>
      </c>
      <c r="R63" s="294">
        <f t="shared" si="13"/>
        <v>0</v>
      </c>
      <c r="S63" s="290"/>
      <c r="T63" s="258">
        <f t="shared" si="14"/>
        <v>0</v>
      </c>
      <c r="U63" s="143"/>
      <c r="V63" s="60"/>
    </row>
    <row r="64" spans="1:22" s="42" customFormat="1" hidden="1" outlineLevel="1">
      <c r="A64" s="138"/>
      <c r="B64" s="32"/>
      <c r="C64" s="32"/>
      <c r="D64" s="187"/>
      <c r="E64" s="31"/>
      <c r="F64" s="28"/>
      <c r="G64" s="34"/>
      <c r="H64" s="115" t="str">
        <f t="shared" si="8"/>
        <v xml:space="preserve"> </v>
      </c>
      <c r="I64" s="33"/>
      <c r="J64" s="33"/>
      <c r="K64" s="227">
        <f t="shared" si="9"/>
        <v>0</v>
      </c>
      <c r="L64" s="194"/>
      <c r="M64" s="194"/>
      <c r="N64" s="226">
        <f t="shared" si="10"/>
        <v>0</v>
      </c>
      <c r="O64" s="221" t="str">
        <f>IFERROR(INDEX('CUPE &amp; UTFA Teaching Rates'!$A$6:$T$12,MATCH('TA Payroll Reconciliation '!$D64,'CUPE &amp; UTFA Teaching Rates'!$A$6:$A$12,0),MATCH('TA Payroll Reconciliation '!$L64,'CUPE &amp; UTFA Teaching Rates'!$A$6:$T$6,0)), "0")</f>
        <v>0</v>
      </c>
      <c r="P64" s="135">
        <f t="shared" si="11"/>
        <v>0</v>
      </c>
      <c r="Q64" s="135">
        <f t="shared" si="12"/>
        <v>0</v>
      </c>
      <c r="R64" s="294">
        <f t="shared" si="13"/>
        <v>0</v>
      </c>
      <c r="S64" s="290"/>
      <c r="T64" s="258">
        <f t="shared" si="14"/>
        <v>0</v>
      </c>
      <c r="U64" s="144"/>
    </row>
    <row r="65" spans="1:22" s="42" customFormat="1" hidden="1" outlineLevel="1">
      <c r="A65" s="138"/>
      <c r="B65" s="32"/>
      <c r="C65" s="32"/>
      <c r="D65" s="187"/>
      <c r="E65" s="31"/>
      <c r="F65" s="28"/>
      <c r="G65" s="34"/>
      <c r="H65" s="115" t="str">
        <f t="shared" si="8"/>
        <v xml:space="preserve"> </v>
      </c>
      <c r="I65" s="33"/>
      <c r="J65" s="33"/>
      <c r="K65" s="227">
        <f t="shared" si="9"/>
        <v>0</v>
      </c>
      <c r="L65" s="194"/>
      <c r="M65" s="194"/>
      <c r="N65" s="226">
        <f t="shared" si="10"/>
        <v>0</v>
      </c>
      <c r="O65" s="221" t="str">
        <f>IFERROR(INDEX('CUPE &amp; UTFA Teaching Rates'!$A$6:$T$12,MATCH('TA Payroll Reconciliation '!$D65,'CUPE &amp; UTFA Teaching Rates'!$A$6:$A$12,0),MATCH('TA Payroll Reconciliation '!$L65,'CUPE &amp; UTFA Teaching Rates'!$A$6:$T$6,0)), "0")</f>
        <v>0</v>
      </c>
      <c r="P65" s="135">
        <f t="shared" si="11"/>
        <v>0</v>
      </c>
      <c r="Q65" s="135">
        <f t="shared" si="12"/>
        <v>0</v>
      </c>
      <c r="R65" s="294">
        <f t="shared" si="13"/>
        <v>0</v>
      </c>
      <c r="S65" s="290"/>
      <c r="T65" s="258">
        <f t="shared" si="14"/>
        <v>0</v>
      </c>
      <c r="U65" s="144"/>
    </row>
    <row r="66" spans="1:22" s="42" customFormat="1" hidden="1" outlineLevel="1">
      <c r="A66" s="138"/>
      <c r="B66" s="32"/>
      <c r="C66" s="32"/>
      <c r="D66" s="187"/>
      <c r="E66" s="31"/>
      <c r="F66" s="28"/>
      <c r="G66" s="34"/>
      <c r="H66" s="115" t="str">
        <f t="shared" si="8"/>
        <v xml:space="preserve"> </v>
      </c>
      <c r="I66" s="33"/>
      <c r="J66" s="33"/>
      <c r="K66" s="227">
        <f t="shared" si="9"/>
        <v>0</v>
      </c>
      <c r="L66" s="194"/>
      <c r="M66" s="194"/>
      <c r="N66" s="226">
        <f t="shared" si="10"/>
        <v>0</v>
      </c>
      <c r="O66" s="221" t="str">
        <f>IFERROR(INDEX('CUPE &amp; UTFA Teaching Rates'!$A$6:$T$12,MATCH('TA Payroll Reconciliation '!$D66,'CUPE &amp; UTFA Teaching Rates'!$A$6:$A$12,0),MATCH('TA Payroll Reconciliation '!$L66,'CUPE &amp; UTFA Teaching Rates'!$A$6:$T$6,0)), "0")</f>
        <v>0</v>
      </c>
      <c r="P66" s="135">
        <f t="shared" si="11"/>
        <v>0</v>
      </c>
      <c r="Q66" s="135">
        <f t="shared" si="12"/>
        <v>0</v>
      </c>
      <c r="R66" s="294">
        <f t="shared" si="13"/>
        <v>0</v>
      </c>
      <c r="S66" s="290"/>
      <c r="T66" s="258">
        <f t="shared" si="14"/>
        <v>0</v>
      </c>
      <c r="U66" s="145"/>
      <c r="V66" s="61"/>
    </row>
    <row r="67" spans="1:22" s="42" customFormat="1" hidden="1" outlineLevel="1">
      <c r="A67" s="138"/>
      <c r="B67" s="32"/>
      <c r="C67" s="32"/>
      <c r="D67" s="187"/>
      <c r="E67" s="31"/>
      <c r="F67" s="28"/>
      <c r="G67" s="34"/>
      <c r="H67" s="115" t="str">
        <f t="shared" si="8"/>
        <v xml:space="preserve"> </v>
      </c>
      <c r="I67" s="33"/>
      <c r="J67" s="33"/>
      <c r="K67" s="227">
        <f t="shared" si="9"/>
        <v>0</v>
      </c>
      <c r="L67" s="194"/>
      <c r="M67" s="194"/>
      <c r="N67" s="226">
        <f t="shared" si="10"/>
        <v>0</v>
      </c>
      <c r="O67" s="221" t="str">
        <f>IFERROR(INDEX('CUPE &amp; UTFA Teaching Rates'!$A$6:$T$12,MATCH('TA Payroll Reconciliation '!$D67,'CUPE &amp; UTFA Teaching Rates'!$A$6:$A$12,0),MATCH('TA Payroll Reconciliation '!$L67,'CUPE &amp; UTFA Teaching Rates'!$A$6:$T$6,0)), "0")</f>
        <v>0</v>
      </c>
      <c r="P67" s="135">
        <f t="shared" si="11"/>
        <v>0</v>
      </c>
      <c r="Q67" s="135">
        <f t="shared" si="12"/>
        <v>0</v>
      </c>
      <c r="R67" s="294">
        <f t="shared" si="13"/>
        <v>0</v>
      </c>
      <c r="S67" s="290"/>
      <c r="T67" s="258">
        <f t="shared" si="14"/>
        <v>0</v>
      </c>
      <c r="U67" s="145"/>
      <c r="V67" s="61"/>
    </row>
    <row r="68" spans="1:22" s="43" customFormat="1" hidden="1" outlineLevel="1">
      <c r="A68" s="138"/>
      <c r="B68" s="140"/>
      <c r="C68" s="32"/>
      <c r="D68" s="187"/>
      <c r="E68" s="31"/>
      <c r="F68" s="28"/>
      <c r="G68" s="34"/>
      <c r="H68" s="115" t="str">
        <f t="shared" si="8"/>
        <v xml:space="preserve"> </v>
      </c>
      <c r="I68" s="33"/>
      <c r="J68" s="33"/>
      <c r="K68" s="227">
        <f t="shared" si="9"/>
        <v>0</v>
      </c>
      <c r="L68" s="194"/>
      <c r="M68" s="194"/>
      <c r="N68" s="226">
        <f t="shared" si="10"/>
        <v>0</v>
      </c>
      <c r="O68" s="221" t="str">
        <f>IFERROR(INDEX('CUPE &amp; UTFA Teaching Rates'!$A$6:$T$12,MATCH('TA Payroll Reconciliation '!$D68,'CUPE &amp; UTFA Teaching Rates'!$A$6:$A$12,0),MATCH('TA Payroll Reconciliation '!$L68,'CUPE &amp; UTFA Teaching Rates'!$A$6:$T$6,0)), "0")</f>
        <v>0</v>
      </c>
      <c r="P68" s="135">
        <f t="shared" si="11"/>
        <v>0</v>
      </c>
      <c r="Q68" s="135">
        <f t="shared" si="12"/>
        <v>0</v>
      </c>
      <c r="R68" s="294">
        <f t="shared" si="13"/>
        <v>0</v>
      </c>
      <c r="S68" s="290"/>
      <c r="T68" s="258">
        <f t="shared" si="14"/>
        <v>0</v>
      </c>
      <c r="U68" s="142"/>
    </row>
    <row r="69" spans="1:22" s="43" customFormat="1" hidden="1" outlineLevel="1">
      <c r="A69" s="138"/>
      <c r="B69" s="32"/>
      <c r="C69" s="32"/>
      <c r="D69" s="187"/>
      <c r="E69" s="31"/>
      <c r="F69" s="37"/>
      <c r="G69" s="39"/>
      <c r="H69" s="115" t="str">
        <f t="shared" si="8"/>
        <v xml:space="preserve"> </v>
      </c>
      <c r="I69" s="33"/>
      <c r="J69" s="33"/>
      <c r="K69" s="227">
        <f t="shared" si="9"/>
        <v>0</v>
      </c>
      <c r="L69" s="194"/>
      <c r="M69" s="194"/>
      <c r="N69" s="226">
        <f t="shared" si="10"/>
        <v>0</v>
      </c>
      <c r="O69" s="221" t="str">
        <f>IFERROR(INDEX('CUPE &amp; UTFA Teaching Rates'!$A$6:$T$12,MATCH('TA Payroll Reconciliation '!$D69,'CUPE &amp; UTFA Teaching Rates'!$A$6:$A$12,0),MATCH('TA Payroll Reconciliation '!$L69,'CUPE &amp; UTFA Teaching Rates'!$A$6:$T$6,0)), "0")</f>
        <v>0</v>
      </c>
      <c r="P69" s="135">
        <f t="shared" si="11"/>
        <v>0</v>
      </c>
      <c r="Q69" s="135">
        <f t="shared" si="12"/>
        <v>0</v>
      </c>
      <c r="R69" s="294">
        <f t="shared" si="13"/>
        <v>0</v>
      </c>
      <c r="S69" s="290"/>
      <c r="T69" s="258">
        <f t="shared" si="14"/>
        <v>0</v>
      </c>
      <c r="U69" s="143"/>
      <c r="V69" s="59"/>
    </row>
    <row r="70" spans="1:22" s="43" customFormat="1" hidden="1" outlineLevel="1">
      <c r="A70" s="138"/>
      <c r="B70" s="32"/>
      <c r="C70" s="32"/>
      <c r="D70" s="187"/>
      <c r="E70" s="31"/>
      <c r="F70" s="28"/>
      <c r="G70" s="34"/>
      <c r="H70" s="115" t="str">
        <f t="shared" si="8"/>
        <v xml:space="preserve"> </v>
      </c>
      <c r="I70" s="33"/>
      <c r="J70" s="33"/>
      <c r="K70" s="227">
        <f t="shared" si="9"/>
        <v>0</v>
      </c>
      <c r="L70" s="194"/>
      <c r="M70" s="194"/>
      <c r="N70" s="226">
        <f t="shared" si="10"/>
        <v>0</v>
      </c>
      <c r="O70" s="221" t="str">
        <f>IFERROR(INDEX('CUPE &amp; UTFA Teaching Rates'!$A$6:$T$12,MATCH('TA Payroll Reconciliation '!$D70,'CUPE &amp; UTFA Teaching Rates'!$A$6:$A$12,0),MATCH('TA Payroll Reconciliation '!$L70,'CUPE &amp; UTFA Teaching Rates'!$A$6:$T$6,0)), "0")</f>
        <v>0</v>
      </c>
      <c r="P70" s="135">
        <f t="shared" si="11"/>
        <v>0</v>
      </c>
      <c r="Q70" s="135">
        <f t="shared" si="12"/>
        <v>0</v>
      </c>
      <c r="R70" s="294">
        <f t="shared" si="13"/>
        <v>0</v>
      </c>
      <c r="S70" s="290"/>
      <c r="T70" s="258">
        <f t="shared" si="14"/>
        <v>0</v>
      </c>
      <c r="U70" s="143"/>
      <c r="V70" s="59"/>
    </row>
    <row r="71" spans="1:22" s="43" customFormat="1" hidden="1" outlineLevel="1">
      <c r="A71" s="138"/>
      <c r="B71" s="32"/>
      <c r="C71" s="32"/>
      <c r="D71" s="187"/>
      <c r="E71" s="31"/>
      <c r="F71" s="40"/>
      <c r="G71" s="34"/>
      <c r="H71" s="115" t="str">
        <f t="shared" si="8"/>
        <v xml:space="preserve"> </v>
      </c>
      <c r="I71" s="33"/>
      <c r="J71" s="33"/>
      <c r="K71" s="227">
        <f t="shared" si="9"/>
        <v>0</v>
      </c>
      <c r="L71" s="194"/>
      <c r="M71" s="194"/>
      <c r="N71" s="226">
        <f t="shared" si="10"/>
        <v>0</v>
      </c>
      <c r="O71" s="221" t="str">
        <f>IFERROR(INDEX('CUPE &amp; UTFA Teaching Rates'!$A$6:$T$12,MATCH('TA Payroll Reconciliation '!$D71,'CUPE &amp; UTFA Teaching Rates'!$A$6:$A$12,0),MATCH('TA Payroll Reconciliation '!$L71,'CUPE &amp; UTFA Teaching Rates'!$A$6:$T$6,0)), "0")</f>
        <v>0</v>
      </c>
      <c r="P71" s="135">
        <f t="shared" si="11"/>
        <v>0</v>
      </c>
      <c r="Q71" s="135">
        <f t="shared" si="12"/>
        <v>0</v>
      </c>
      <c r="R71" s="294">
        <f t="shared" si="13"/>
        <v>0</v>
      </c>
      <c r="S71" s="290"/>
      <c r="T71" s="258">
        <f t="shared" si="14"/>
        <v>0</v>
      </c>
      <c r="U71" s="142"/>
    </row>
    <row r="72" spans="1:22" s="43" customFormat="1" hidden="1" outlineLevel="1">
      <c r="A72" s="138"/>
      <c r="B72" s="32"/>
      <c r="C72" s="32"/>
      <c r="D72" s="187"/>
      <c r="E72" s="31"/>
      <c r="F72" s="28"/>
      <c r="G72" s="34"/>
      <c r="H72" s="115" t="str">
        <f t="shared" ref="H72:H103" si="15">CONCATENATE(F72," ",G72)</f>
        <v xml:space="preserve"> </v>
      </c>
      <c r="I72" s="33"/>
      <c r="J72" s="33"/>
      <c r="K72" s="227">
        <f t="shared" ref="K72:K103" si="16">SUM(I72:J72)</f>
        <v>0</v>
      </c>
      <c r="L72" s="194"/>
      <c r="M72" s="194"/>
      <c r="N72" s="226">
        <f t="shared" ref="N72:N103" si="17">IF(L72&lt;&gt;0, DATEDIF(L72,M72,"m")+1,0)</f>
        <v>0</v>
      </c>
      <c r="O72" s="221" t="str">
        <f>IFERROR(INDEX('CUPE &amp; UTFA Teaching Rates'!$A$6:$T$12,MATCH('TA Payroll Reconciliation '!$D72,'CUPE &amp; UTFA Teaching Rates'!$A$6:$A$12,0),MATCH('TA Payroll Reconciliation '!$L72,'CUPE &amp; UTFA Teaching Rates'!$A$6:$T$6,0)), "0")</f>
        <v>0</v>
      </c>
      <c r="P72" s="135">
        <f t="shared" ref="P72:P103" si="18">+I72*O72</f>
        <v>0</v>
      </c>
      <c r="Q72" s="135">
        <f t="shared" ref="Q72:Q103" si="19">O72*J72</f>
        <v>0</v>
      </c>
      <c r="R72" s="294">
        <f t="shared" ref="R72:R103" si="20">SUM(P72:Q72)</f>
        <v>0</v>
      </c>
      <c r="S72" s="290"/>
      <c r="T72" s="258">
        <f t="shared" ref="T72:T103" si="21">IF(A72=A71,0,S72-SUMIF($A$8:$A$154,A72,$P$8:$P$154))</f>
        <v>0</v>
      </c>
      <c r="U72" s="143"/>
      <c r="V72" s="59"/>
    </row>
    <row r="73" spans="1:22" s="43" customFormat="1" hidden="1" outlineLevel="1">
      <c r="A73" s="138"/>
      <c r="B73" s="32"/>
      <c r="C73" s="32"/>
      <c r="D73" s="187"/>
      <c r="E73" s="31"/>
      <c r="F73" s="28"/>
      <c r="G73" s="34"/>
      <c r="H73" s="115" t="str">
        <f t="shared" si="15"/>
        <v xml:space="preserve"> </v>
      </c>
      <c r="I73" s="33"/>
      <c r="J73" s="33"/>
      <c r="K73" s="227">
        <f t="shared" si="16"/>
        <v>0</v>
      </c>
      <c r="L73" s="194"/>
      <c r="M73" s="194"/>
      <c r="N73" s="226">
        <f t="shared" si="17"/>
        <v>0</v>
      </c>
      <c r="O73" s="221" t="str">
        <f>IFERROR(INDEX('CUPE &amp; UTFA Teaching Rates'!$A$6:$T$12,MATCH('TA Payroll Reconciliation '!$D73,'CUPE &amp; UTFA Teaching Rates'!$A$6:$A$12,0),MATCH('TA Payroll Reconciliation '!$L73,'CUPE &amp; UTFA Teaching Rates'!$A$6:$T$6,0)), "0")</f>
        <v>0</v>
      </c>
      <c r="P73" s="135">
        <f t="shared" si="18"/>
        <v>0</v>
      </c>
      <c r="Q73" s="135">
        <f t="shared" si="19"/>
        <v>0</v>
      </c>
      <c r="R73" s="294">
        <f t="shared" si="20"/>
        <v>0</v>
      </c>
      <c r="S73" s="290"/>
      <c r="T73" s="258">
        <f t="shared" si="21"/>
        <v>0</v>
      </c>
      <c r="U73" s="142"/>
    </row>
    <row r="74" spans="1:22" s="43" customFormat="1" hidden="1" outlineLevel="1">
      <c r="A74" s="138"/>
      <c r="B74" s="32"/>
      <c r="C74" s="32"/>
      <c r="D74" s="187"/>
      <c r="E74" s="31"/>
      <c r="F74" s="28"/>
      <c r="G74" s="34"/>
      <c r="H74" s="115" t="str">
        <f t="shared" si="15"/>
        <v xml:space="preserve"> </v>
      </c>
      <c r="I74" s="33"/>
      <c r="J74" s="33"/>
      <c r="K74" s="227">
        <f t="shared" si="16"/>
        <v>0</v>
      </c>
      <c r="L74" s="194"/>
      <c r="M74" s="194"/>
      <c r="N74" s="226">
        <f t="shared" si="17"/>
        <v>0</v>
      </c>
      <c r="O74" s="221" t="str">
        <f>IFERROR(INDEX('CUPE &amp; UTFA Teaching Rates'!$A$6:$T$12,MATCH('TA Payroll Reconciliation '!$D74,'CUPE &amp; UTFA Teaching Rates'!$A$6:$A$12,0),MATCH('TA Payroll Reconciliation '!$L74,'CUPE &amp; UTFA Teaching Rates'!$A$6:$T$6,0)), "0")</f>
        <v>0</v>
      </c>
      <c r="P74" s="135">
        <f t="shared" si="18"/>
        <v>0</v>
      </c>
      <c r="Q74" s="135">
        <f t="shared" si="19"/>
        <v>0</v>
      </c>
      <c r="R74" s="294">
        <f t="shared" si="20"/>
        <v>0</v>
      </c>
      <c r="S74" s="290"/>
      <c r="T74" s="258">
        <f t="shared" si="21"/>
        <v>0</v>
      </c>
      <c r="U74" s="142"/>
    </row>
    <row r="75" spans="1:22" s="43" customFormat="1" hidden="1" outlineLevel="1">
      <c r="A75" s="138"/>
      <c r="B75" s="32"/>
      <c r="C75" s="32"/>
      <c r="D75" s="187"/>
      <c r="E75" s="31"/>
      <c r="F75" s="28"/>
      <c r="G75" s="34"/>
      <c r="H75" s="115" t="str">
        <f t="shared" si="15"/>
        <v xml:space="preserve"> </v>
      </c>
      <c r="I75" s="33"/>
      <c r="J75" s="33"/>
      <c r="K75" s="227">
        <f t="shared" si="16"/>
        <v>0</v>
      </c>
      <c r="L75" s="194"/>
      <c r="M75" s="194"/>
      <c r="N75" s="226">
        <f t="shared" si="17"/>
        <v>0</v>
      </c>
      <c r="O75" s="221" t="str">
        <f>IFERROR(INDEX('CUPE &amp; UTFA Teaching Rates'!$A$6:$T$12,MATCH('TA Payroll Reconciliation '!$D75,'CUPE &amp; UTFA Teaching Rates'!$A$6:$A$12,0),MATCH('TA Payroll Reconciliation '!$L75,'CUPE &amp; UTFA Teaching Rates'!$A$6:$T$6,0)), "0")</f>
        <v>0</v>
      </c>
      <c r="P75" s="135">
        <f t="shared" si="18"/>
        <v>0</v>
      </c>
      <c r="Q75" s="135">
        <f t="shared" si="19"/>
        <v>0</v>
      </c>
      <c r="R75" s="294">
        <f t="shared" si="20"/>
        <v>0</v>
      </c>
      <c r="S75" s="290"/>
      <c r="T75" s="258">
        <f t="shared" si="21"/>
        <v>0</v>
      </c>
      <c r="U75" s="143"/>
      <c r="V75" s="59"/>
    </row>
    <row r="76" spans="1:22" s="43" customFormat="1" hidden="1" outlineLevel="1">
      <c r="A76" s="138"/>
      <c r="B76" s="32"/>
      <c r="C76" s="32"/>
      <c r="D76" s="187"/>
      <c r="E76" s="31"/>
      <c r="F76" s="28"/>
      <c r="G76" s="34"/>
      <c r="H76" s="115" t="str">
        <f t="shared" si="15"/>
        <v xml:space="preserve"> </v>
      </c>
      <c r="I76" s="33"/>
      <c r="J76" s="33"/>
      <c r="K76" s="227">
        <f t="shared" si="16"/>
        <v>0</v>
      </c>
      <c r="L76" s="194"/>
      <c r="M76" s="194"/>
      <c r="N76" s="226">
        <f t="shared" si="17"/>
        <v>0</v>
      </c>
      <c r="O76" s="221" t="str">
        <f>IFERROR(INDEX('CUPE &amp; UTFA Teaching Rates'!$A$6:$T$12,MATCH('TA Payroll Reconciliation '!$D76,'CUPE &amp; UTFA Teaching Rates'!$A$6:$A$12,0),MATCH('TA Payroll Reconciliation '!$L76,'CUPE &amp; UTFA Teaching Rates'!$A$6:$T$6,0)), "0")</f>
        <v>0</v>
      </c>
      <c r="P76" s="135">
        <f t="shared" si="18"/>
        <v>0</v>
      </c>
      <c r="Q76" s="135">
        <f t="shared" si="19"/>
        <v>0</v>
      </c>
      <c r="R76" s="294">
        <f t="shared" si="20"/>
        <v>0</v>
      </c>
      <c r="S76" s="290"/>
      <c r="T76" s="258">
        <f t="shared" si="21"/>
        <v>0</v>
      </c>
      <c r="U76" s="142"/>
    </row>
    <row r="77" spans="1:22" s="43" customFormat="1" hidden="1" outlineLevel="1">
      <c r="A77" s="138"/>
      <c r="B77" s="32"/>
      <c r="C77" s="32"/>
      <c r="D77" s="187"/>
      <c r="E77" s="31"/>
      <c r="F77" s="28"/>
      <c r="G77" s="34"/>
      <c r="H77" s="115" t="str">
        <f t="shared" si="15"/>
        <v xml:space="preserve"> </v>
      </c>
      <c r="I77" s="33"/>
      <c r="J77" s="33"/>
      <c r="K77" s="227">
        <f t="shared" si="16"/>
        <v>0</v>
      </c>
      <c r="L77" s="194"/>
      <c r="M77" s="194"/>
      <c r="N77" s="226">
        <f t="shared" si="17"/>
        <v>0</v>
      </c>
      <c r="O77" s="221" t="str">
        <f>IFERROR(INDEX('CUPE &amp; UTFA Teaching Rates'!$A$6:$T$12,MATCH('TA Payroll Reconciliation '!$D77,'CUPE &amp; UTFA Teaching Rates'!$A$6:$A$12,0),MATCH('TA Payroll Reconciliation '!$L77,'CUPE &amp; UTFA Teaching Rates'!$A$6:$T$6,0)), "0")</f>
        <v>0</v>
      </c>
      <c r="P77" s="135">
        <f t="shared" si="18"/>
        <v>0</v>
      </c>
      <c r="Q77" s="135">
        <f t="shared" si="19"/>
        <v>0</v>
      </c>
      <c r="R77" s="294">
        <f t="shared" si="20"/>
        <v>0</v>
      </c>
      <c r="S77" s="290"/>
      <c r="T77" s="258">
        <f t="shared" si="21"/>
        <v>0</v>
      </c>
      <c r="U77" s="142"/>
    </row>
    <row r="78" spans="1:22" s="43" customFormat="1" hidden="1" outlineLevel="1">
      <c r="A78" s="138"/>
      <c r="B78" s="32"/>
      <c r="C78" s="32"/>
      <c r="D78" s="187"/>
      <c r="E78" s="31"/>
      <c r="F78" s="28"/>
      <c r="G78" s="34"/>
      <c r="H78" s="115" t="str">
        <f t="shared" si="15"/>
        <v xml:space="preserve"> </v>
      </c>
      <c r="I78" s="33"/>
      <c r="J78" s="33"/>
      <c r="K78" s="227">
        <f t="shared" si="16"/>
        <v>0</v>
      </c>
      <c r="L78" s="194"/>
      <c r="M78" s="194"/>
      <c r="N78" s="226">
        <f t="shared" si="17"/>
        <v>0</v>
      </c>
      <c r="O78" s="221" t="str">
        <f>IFERROR(INDEX('CUPE &amp; UTFA Teaching Rates'!$A$6:$T$12,MATCH('TA Payroll Reconciliation '!$D78,'CUPE &amp; UTFA Teaching Rates'!$A$6:$A$12,0),MATCH('TA Payroll Reconciliation '!$L78,'CUPE &amp; UTFA Teaching Rates'!$A$6:$T$6,0)), "0")</f>
        <v>0</v>
      </c>
      <c r="P78" s="135">
        <f t="shared" si="18"/>
        <v>0</v>
      </c>
      <c r="Q78" s="135">
        <f t="shared" si="19"/>
        <v>0</v>
      </c>
      <c r="R78" s="294">
        <f t="shared" si="20"/>
        <v>0</v>
      </c>
      <c r="S78" s="290"/>
      <c r="T78" s="258">
        <f t="shared" si="21"/>
        <v>0</v>
      </c>
      <c r="U78" s="142"/>
    </row>
    <row r="79" spans="1:22" s="43" customFormat="1" hidden="1" outlineLevel="1">
      <c r="A79" s="138"/>
      <c r="B79" s="32"/>
      <c r="C79" s="32"/>
      <c r="D79" s="187"/>
      <c r="E79" s="31"/>
      <c r="F79" s="28"/>
      <c r="G79" s="34"/>
      <c r="H79" s="115" t="str">
        <f t="shared" si="15"/>
        <v xml:space="preserve"> </v>
      </c>
      <c r="I79" s="33"/>
      <c r="J79" s="33"/>
      <c r="K79" s="227">
        <f t="shared" si="16"/>
        <v>0</v>
      </c>
      <c r="L79" s="194"/>
      <c r="M79" s="194"/>
      <c r="N79" s="226">
        <f t="shared" si="17"/>
        <v>0</v>
      </c>
      <c r="O79" s="221" t="str">
        <f>IFERROR(INDEX('CUPE &amp; UTFA Teaching Rates'!$A$6:$T$12,MATCH('TA Payroll Reconciliation '!$D79,'CUPE &amp; UTFA Teaching Rates'!$A$6:$A$12,0),MATCH('TA Payroll Reconciliation '!$L79,'CUPE &amp; UTFA Teaching Rates'!$A$6:$T$6,0)), "0")</f>
        <v>0</v>
      </c>
      <c r="P79" s="135">
        <f t="shared" si="18"/>
        <v>0</v>
      </c>
      <c r="Q79" s="135">
        <f t="shared" si="19"/>
        <v>0</v>
      </c>
      <c r="R79" s="294">
        <f t="shared" si="20"/>
        <v>0</v>
      </c>
      <c r="S79" s="290"/>
      <c r="T79" s="258">
        <f t="shared" si="21"/>
        <v>0</v>
      </c>
      <c r="U79" s="142"/>
    </row>
    <row r="80" spans="1:22" s="43" customFormat="1" hidden="1" outlineLevel="1">
      <c r="A80" s="228"/>
      <c r="B80" s="36"/>
      <c r="C80" s="36"/>
      <c r="D80" s="188"/>
      <c r="E80" s="35"/>
      <c r="F80" s="37"/>
      <c r="G80" s="39"/>
      <c r="H80" s="115" t="str">
        <f t="shared" si="15"/>
        <v xml:space="preserve"> </v>
      </c>
      <c r="I80" s="38"/>
      <c r="J80" s="38"/>
      <c r="K80" s="227">
        <f t="shared" si="16"/>
        <v>0</v>
      </c>
      <c r="L80" s="195"/>
      <c r="M80" s="195"/>
      <c r="N80" s="226">
        <f t="shared" si="17"/>
        <v>0</v>
      </c>
      <c r="O80" s="221" t="str">
        <f>IFERROR(INDEX('CUPE &amp; UTFA Teaching Rates'!$A$6:$T$12,MATCH('TA Payroll Reconciliation '!$D80,'CUPE &amp; UTFA Teaching Rates'!$A$6:$A$12,0),MATCH('TA Payroll Reconciliation '!$L80,'CUPE &amp; UTFA Teaching Rates'!$A$6:$T$6,0)), "0")</f>
        <v>0</v>
      </c>
      <c r="P80" s="135">
        <f t="shared" si="18"/>
        <v>0</v>
      </c>
      <c r="Q80" s="135">
        <f t="shared" si="19"/>
        <v>0</v>
      </c>
      <c r="R80" s="294">
        <f t="shared" si="20"/>
        <v>0</v>
      </c>
      <c r="S80" s="290"/>
      <c r="T80" s="258">
        <f t="shared" si="21"/>
        <v>0</v>
      </c>
      <c r="U80" s="143"/>
      <c r="V80" s="59"/>
    </row>
    <row r="81" spans="1:22" s="43" customFormat="1" hidden="1" outlineLevel="1">
      <c r="A81" s="138"/>
      <c r="B81" s="32"/>
      <c r="C81" s="32"/>
      <c r="D81" s="187"/>
      <c r="E81" s="31"/>
      <c r="F81" s="28"/>
      <c r="G81" s="34"/>
      <c r="H81" s="115" t="str">
        <f t="shared" si="15"/>
        <v xml:space="preserve"> </v>
      </c>
      <c r="I81" s="33"/>
      <c r="J81" s="33"/>
      <c r="K81" s="227">
        <f t="shared" si="16"/>
        <v>0</v>
      </c>
      <c r="L81" s="194"/>
      <c r="M81" s="194"/>
      <c r="N81" s="226">
        <f t="shared" si="17"/>
        <v>0</v>
      </c>
      <c r="O81" s="221" t="str">
        <f>IFERROR(INDEX('CUPE &amp; UTFA Teaching Rates'!$A$6:$T$12,MATCH('TA Payroll Reconciliation '!$D81,'CUPE &amp; UTFA Teaching Rates'!$A$6:$A$12,0),MATCH('TA Payroll Reconciliation '!$L81,'CUPE &amp; UTFA Teaching Rates'!$A$6:$T$6,0)), "0")</f>
        <v>0</v>
      </c>
      <c r="P81" s="135">
        <f t="shared" si="18"/>
        <v>0</v>
      </c>
      <c r="Q81" s="135">
        <f t="shared" si="19"/>
        <v>0</v>
      </c>
      <c r="R81" s="294">
        <f t="shared" si="20"/>
        <v>0</v>
      </c>
      <c r="S81" s="290"/>
      <c r="T81" s="258">
        <f t="shared" si="21"/>
        <v>0</v>
      </c>
      <c r="U81" s="143"/>
      <c r="V81" s="59"/>
    </row>
    <row r="82" spans="1:22" s="43" customFormat="1" hidden="1" outlineLevel="1">
      <c r="A82" s="138"/>
      <c r="B82" s="32"/>
      <c r="C82" s="32"/>
      <c r="D82" s="187"/>
      <c r="E82" s="31"/>
      <c r="F82" s="28"/>
      <c r="G82" s="34"/>
      <c r="H82" s="115" t="str">
        <f t="shared" si="15"/>
        <v xml:space="preserve"> </v>
      </c>
      <c r="I82" s="33"/>
      <c r="J82" s="33"/>
      <c r="K82" s="227">
        <f t="shared" si="16"/>
        <v>0</v>
      </c>
      <c r="L82" s="194"/>
      <c r="M82" s="194"/>
      <c r="N82" s="226">
        <f t="shared" si="17"/>
        <v>0</v>
      </c>
      <c r="O82" s="221" t="str">
        <f>IFERROR(INDEX('CUPE &amp; UTFA Teaching Rates'!$A$6:$T$12,MATCH('TA Payroll Reconciliation '!$D82,'CUPE &amp; UTFA Teaching Rates'!$A$6:$A$12,0),MATCH('TA Payroll Reconciliation '!$L82,'CUPE &amp; UTFA Teaching Rates'!$A$6:$T$6,0)), "0")</f>
        <v>0</v>
      </c>
      <c r="P82" s="135">
        <f t="shared" si="18"/>
        <v>0</v>
      </c>
      <c r="Q82" s="135">
        <f t="shared" si="19"/>
        <v>0</v>
      </c>
      <c r="R82" s="294">
        <f t="shared" si="20"/>
        <v>0</v>
      </c>
      <c r="S82" s="290"/>
      <c r="T82" s="258">
        <f t="shared" si="21"/>
        <v>0</v>
      </c>
      <c r="U82" s="143"/>
      <c r="V82" s="59"/>
    </row>
    <row r="83" spans="1:22" s="43" customFormat="1" hidden="1" outlineLevel="1">
      <c r="A83" s="138"/>
      <c r="B83" s="32"/>
      <c r="C83" s="32"/>
      <c r="D83" s="187"/>
      <c r="E83" s="31"/>
      <c r="F83" s="28"/>
      <c r="G83" s="34"/>
      <c r="H83" s="115" t="str">
        <f t="shared" si="15"/>
        <v xml:space="preserve"> </v>
      </c>
      <c r="I83" s="33"/>
      <c r="J83" s="33"/>
      <c r="K83" s="227">
        <f t="shared" si="16"/>
        <v>0</v>
      </c>
      <c r="L83" s="194"/>
      <c r="M83" s="194"/>
      <c r="N83" s="226">
        <f t="shared" si="17"/>
        <v>0</v>
      </c>
      <c r="O83" s="221" t="str">
        <f>IFERROR(INDEX('CUPE &amp; UTFA Teaching Rates'!$A$6:$T$12,MATCH('TA Payroll Reconciliation '!$D83,'CUPE &amp; UTFA Teaching Rates'!$A$6:$A$12,0),MATCH('TA Payroll Reconciliation '!$L83,'CUPE &amp; UTFA Teaching Rates'!$A$6:$T$6,0)), "0")</f>
        <v>0</v>
      </c>
      <c r="P83" s="135">
        <f t="shared" si="18"/>
        <v>0</v>
      </c>
      <c r="Q83" s="135">
        <f t="shared" si="19"/>
        <v>0</v>
      </c>
      <c r="R83" s="294">
        <f t="shared" si="20"/>
        <v>0</v>
      </c>
      <c r="S83" s="290"/>
      <c r="T83" s="258">
        <f t="shared" si="21"/>
        <v>0</v>
      </c>
      <c r="U83" s="142"/>
    </row>
    <row r="84" spans="1:22" s="43" customFormat="1" hidden="1" outlineLevel="1">
      <c r="A84" s="138"/>
      <c r="B84" s="32"/>
      <c r="C84" s="32"/>
      <c r="D84" s="187"/>
      <c r="E84" s="31"/>
      <c r="F84" s="28"/>
      <c r="G84" s="34"/>
      <c r="H84" s="115" t="str">
        <f t="shared" si="15"/>
        <v xml:space="preserve"> </v>
      </c>
      <c r="I84" s="33"/>
      <c r="J84" s="33"/>
      <c r="K84" s="227">
        <f t="shared" si="16"/>
        <v>0</v>
      </c>
      <c r="L84" s="194"/>
      <c r="M84" s="194"/>
      <c r="N84" s="226">
        <f t="shared" si="17"/>
        <v>0</v>
      </c>
      <c r="O84" s="221" t="str">
        <f>IFERROR(INDEX('CUPE &amp; UTFA Teaching Rates'!$A$6:$T$12,MATCH('TA Payroll Reconciliation '!$D84,'CUPE &amp; UTFA Teaching Rates'!$A$6:$A$12,0),MATCH('TA Payroll Reconciliation '!$L84,'CUPE &amp; UTFA Teaching Rates'!$A$6:$T$6,0)), "0")</f>
        <v>0</v>
      </c>
      <c r="P84" s="135">
        <f t="shared" si="18"/>
        <v>0</v>
      </c>
      <c r="Q84" s="135">
        <f t="shared" si="19"/>
        <v>0</v>
      </c>
      <c r="R84" s="294">
        <f t="shared" si="20"/>
        <v>0</v>
      </c>
      <c r="S84" s="290"/>
      <c r="T84" s="258">
        <f t="shared" si="21"/>
        <v>0</v>
      </c>
      <c r="U84" s="142"/>
    </row>
    <row r="85" spans="1:22" s="43" customFormat="1" hidden="1" outlineLevel="1">
      <c r="A85" s="138"/>
      <c r="B85" s="32"/>
      <c r="C85" s="32"/>
      <c r="D85" s="187"/>
      <c r="E85" s="31"/>
      <c r="F85" s="28"/>
      <c r="G85" s="34"/>
      <c r="H85" s="115" t="str">
        <f t="shared" si="15"/>
        <v xml:space="preserve"> </v>
      </c>
      <c r="I85" s="33"/>
      <c r="J85" s="33"/>
      <c r="K85" s="227">
        <f t="shared" si="16"/>
        <v>0</v>
      </c>
      <c r="L85" s="194"/>
      <c r="M85" s="194"/>
      <c r="N85" s="226">
        <f t="shared" si="17"/>
        <v>0</v>
      </c>
      <c r="O85" s="221" t="str">
        <f>IFERROR(INDEX('CUPE &amp; UTFA Teaching Rates'!$A$6:$T$12,MATCH('TA Payroll Reconciliation '!$D85,'CUPE &amp; UTFA Teaching Rates'!$A$6:$A$12,0),MATCH('TA Payroll Reconciliation '!$L85,'CUPE &amp; UTFA Teaching Rates'!$A$6:$T$6,0)), "0")</f>
        <v>0</v>
      </c>
      <c r="P85" s="135">
        <f t="shared" si="18"/>
        <v>0</v>
      </c>
      <c r="Q85" s="135">
        <f t="shared" si="19"/>
        <v>0</v>
      </c>
      <c r="R85" s="294">
        <f t="shared" si="20"/>
        <v>0</v>
      </c>
      <c r="S85" s="290"/>
      <c r="T85" s="258">
        <f t="shared" si="21"/>
        <v>0</v>
      </c>
      <c r="U85" s="143"/>
      <c r="V85" s="59"/>
    </row>
    <row r="86" spans="1:22" s="43" customFormat="1" hidden="1" outlineLevel="1">
      <c r="A86" s="228"/>
      <c r="B86" s="36"/>
      <c r="C86" s="36"/>
      <c r="D86" s="188"/>
      <c r="E86" s="35"/>
      <c r="F86" s="37"/>
      <c r="G86" s="39"/>
      <c r="H86" s="115" t="str">
        <f t="shared" si="15"/>
        <v xml:space="preserve"> </v>
      </c>
      <c r="I86" s="38"/>
      <c r="J86" s="38"/>
      <c r="K86" s="227">
        <f t="shared" si="16"/>
        <v>0</v>
      </c>
      <c r="L86" s="195"/>
      <c r="M86" s="195"/>
      <c r="N86" s="226">
        <f t="shared" si="17"/>
        <v>0</v>
      </c>
      <c r="O86" s="221" t="str">
        <f>IFERROR(INDEX('CUPE &amp; UTFA Teaching Rates'!$A$6:$T$12,MATCH('TA Payroll Reconciliation '!$D86,'CUPE &amp; UTFA Teaching Rates'!$A$6:$A$12,0),MATCH('TA Payroll Reconciliation '!$L86,'CUPE &amp; UTFA Teaching Rates'!$A$6:$T$6,0)), "0")</f>
        <v>0</v>
      </c>
      <c r="P86" s="135">
        <f t="shared" si="18"/>
        <v>0</v>
      </c>
      <c r="Q86" s="135">
        <f t="shared" si="19"/>
        <v>0</v>
      </c>
      <c r="R86" s="294">
        <f t="shared" si="20"/>
        <v>0</v>
      </c>
      <c r="S86" s="290"/>
      <c r="T86" s="258">
        <f t="shared" si="21"/>
        <v>0</v>
      </c>
      <c r="U86" s="143"/>
      <c r="V86" s="59"/>
    </row>
    <row r="87" spans="1:22" s="43" customFormat="1" hidden="1" outlineLevel="1">
      <c r="A87" s="139"/>
      <c r="B87" s="36"/>
      <c r="C87" s="36"/>
      <c r="D87" s="188"/>
      <c r="E87" s="35"/>
      <c r="F87" s="37"/>
      <c r="G87" s="39"/>
      <c r="H87" s="115" t="str">
        <f t="shared" si="15"/>
        <v xml:space="preserve"> </v>
      </c>
      <c r="I87" s="38"/>
      <c r="J87" s="38"/>
      <c r="K87" s="227">
        <f t="shared" si="16"/>
        <v>0</v>
      </c>
      <c r="L87" s="195"/>
      <c r="M87" s="195"/>
      <c r="N87" s="226">
        <f t="shared" si="17"/>
        <v>0</v>
      </c>
      <c r="O87" s="221" t="str">
        <f>IFERROR(INDEX('CUPE &amp; UTFA Teaching Rates'!$A$6:$T$12,MATCH('TA Payroll Reconciliation '!$D87,'CUPE &amp; UTFA Teaching Rates'!$A$6:$A$12,0),MATCH('TA Payroll Reconciliation '!$L87,'CUPE &amp; UTFA Teaching Rates'!$A$6:$T$6,0)), "0")</f>
        <v>0</v>
      </c>
      <c r="P87" s="135">
        <f t="shared" si="18"/>
        <v>0</v>
      </c>
      <c r="Q87" s="135">
        <f t="shared" si="19"/>
        <v>0</v>
      </c>
      <c r="R87" s="294">
        <f t="shared" si="20"/>
        <v>0</v>
      </c>
      <c r="S87" s="290"/>
      <c r="T87" s="258">
        <f t="shared" si="21"/>
        <v>0</v>
      </c>
      <c r="U87" s="142"/>
    </row>
    <row r="88" spans="1:22" s="43" customFormat="1" hidden="1" outlineLevel="1">
      <c r="A88" s="138"/>
      <c r="B88" s="32"/>
      <c r="C88" s="32"/>
      <c r="D88" s="187"/>
      <c r="E88" s="31"/>
      <c r="F88" s="28"/>
      <c r="G88" s="34"/>
      <c r="H88" s="115" t="str">
        <f t="shared" si="15"/>
        <v xml:space="preserve"> </v>
      </c>
      <c r="I88" s="33"/>
      <c r="J88" s="33"/>
      <c r="K88" s="227">
        <f t="shared" si="16"/>
        <v>0</v>
      </c>
      <c r="L88" s="194"/>
      <c r="M88" s="194"/>
      <c r="N88" s="226">
        <f t="shared" si="17"/>
        <v>0</v>
      </c>
      <c r="O88" s="221" t="str">
        <f>IFERROR(INDEX('CUPE &amp; UTFA Teaching Rates'!$A$6:$T$12,MATCH('TA Payroll Reconciliation '!$D88,'CUPE &amp; UTFA Teaching Rates'!$A$6:$A$12,0),MATCH('TA Payroll Reconciliation '!$L88,'CUPE &amp; UTFA Teaching Rates'!$A$6:$T$6,0)), "0")</f>
        <v>0</v>
      </c>
      <c r="P88" s="135">
        <f t="shared" si="18"/>
        <v>0</v>
      </c>
      <c r="Q88" s="135">
        <f t="shared" si="19"/>
        <v>0</v>
      </c>
      <c r="R88" s="294">
        <f t="shared" si="20"/>
        <v>0</v>
      </c>
      <c r="S88" s="290"/>
      <c r="T88" s="258">
        <f t="shared" si="21"/>
        <v>0</v>
      </c>
      <c r="U88" s="143"/>
      <c r="V88" s="59"/>
    </row>
    <row r="89" spans="1:22" s="43" customFormat="1" hidden="1" outlineLevel="1">
      <c r="A89" s="138"/>
      <c r="B89" s="32"/>
      <c r="C89" s="32"/>
      <c r="D89" s="187"/>
      <c r="E89" s="31"/>
      <c r="F89" s="28"/>
      <c r="G89" s="34"/>
      <c r="H89" s="115" t="str">
        <f t="shared" si="15"/>
        <v xml:space="preserve"> </v>
      </c>
      <c r="I89" s="33"/>
      <c r="J89" s="33"/>
      <c r="K89" s="227">
        <f t="shared" si="16"/>
        <v>0</v>
      </c>
      <c r="L89" s="194"/>
      <c r="M89" s="194"/>
      <c r="N89" s="226">
        <f t="shared" si="17"/>
        <v>0</v>
      </c>
      <c r="O89" s="221" t="str">
        <f>IFERROR(INDEX('CUPE &amp; UTFA Teaching Rates'!$A$6:$T$12,MATCH('TA Payroll Reconciliation '!$D89,'CUPE &amp; UTFA Teaching Rates'!$A$6:$A$12,0),MATCH('TA Payroll Reconciliation '!$L89,'CUPE &amp; UTFA Teaching Rates'!$A$6:$T$6,0)), "0")</f>
        <v>0</v>
      </c>
      <c r="P89" s="135">
        <f t="shared" si="18"/>
        <v>0</v>
      </c>
      <c r="Q89" s="135">
        <f t="shared" si="19"/>
        <v>0</v>
      </c>
      <c r="R89" s="294">
        <f t="shared" si="20"/>
        <v>0</v>
      </c>
      <c r="S89" s="290"/>
      <c r="T89" s="258">
        <f t="shared" si="21"/>
        <v>0</v>
      </c>
      <c r="U89" s="143"/>
      <c r="V89" s="59"/>
    </row>
    <row r="90" spans="1:22" s="43" customFormat="1" hidden="1" outlineLevel="1">
      <c r="A90" s="138"/>
      <c r="B90" s="32"/>
      <c r="C90" s="32"/>
      <c r="D90" s="187"/>
      <c r="E90" s="31"/>
      <c r="F90" s="28"/>
      <c r="G90" s="34"/>
      <c r="H90" s="115" t="str">
        <f t="shared" si="15"/>
        <v xml:space="preserve"> </v>
      </c>
      <c r="I90" s="33"/>
      <c r="J90" s="33"/>
      <c r="K90" s="227">
        <f t="shared" si="16"/>
        <v>0</v>
      </c>
      <c r="L90" s="194"/>
      <c r="M90" s="194"/>
      <c r="N90" s="226">
        <f t="shared" si="17"/>
        <v>0</v>
      </c>
      <c r="O90" s="221" t="str">
        <f>IFERROR(INDEX('CUPE &amp; UTFA Teaching Rates'!$A$6:$T$12,MATCH('TA Payroll Reconciliation '!$D90,'CUPE &amp; UTFA Teaching Rates'!$A$6:$A$12,0),MATCH('TA Payroll Reconciliation '!$L90,'CUPE &amp; UTFA Teaching Rates'!$A$6:$T$6,0)), "0")</f>
        <v>0</v>
      </c>
      <c r="P90" s="135">
        <f t="shared" si="18"/>
        <v>0</v>
      </c>
      <c r="Q90" s="135">
        <f t="shared" si="19"/>
        <v>0</v>
      </c>
      <c r="R90" s="294">
        <f t="shared" si="20"/>
        <v>0</v>
      </c>
      <c r="S90" s="290"/>
      <c r="T90" s="258">
        <f t="shared" si="21"/>
        <v>0</v>
      </c>
      <c r="U90" s="143"/>
      <c r="V90" s="59"/>
    </row>
    <row r="91" spans="1:22" s="43" customFormat="1" hidden="1" outlineLevel="1">
      <c r="A91" s="139"/>
      <c r="B91" s="36"/>
      <c r="C91" s="36"/>
      <c r="D91" s="188"/>
      <c r="E91" s="35"/>
      <c r="F91" s="28"/>
      <c r="G91" s="34"/>
      <c r="H91" s="115" t="str">
        <f t="shared" si="15"/>
        <v xml:space="preserve"> </v>
      </c>
      <c r="I91" s="38"/>
      <c r="J91" s="38"/>
      <c r="K91" s="227">
        <f t="shared" si="16"/>
        <v>0</v>
      </c>
      <c r="L91" s="195"/>
      <c r="M91" s="195"/>
      <c r="N91" s="226">
        <f t="shared" si="17"/>
        <v>0</v>
      </c>
      <c r="O91" s="221" t="str">
        <f>IFERROR(INDEX('CUPE &amp; UTFA Teaching Rates'!$A$6:$T$12,MATCH('TA Payroll Reconciliation '!$D91,'CUPE &amp; UTFA Teaching Rates'!$A$6:$A$12,0),MATCH('TA Payroll Reconciliation '!$L91,'CUPE &amp; UTFA Teaching Rates'!$A$6:$T$6,0)), "0")</f>
        <v>0</v>
      </c>
      <c r="P91" s="135">
        <f t="shared" si="18"/>
        <v>0</v>
      </c>
      <c r="Q91" s="135">
        <f t="shared" si="19"/>
        <v>0</v>
      </c>
      <c r="R91" s="294">
        <f t="shared" si="20"/>
        <v>0</v>
      </c>
      <c r="S91" s="290"/>
      <c r="T91" s="258">
        <f t="shared" si="21"/>
        <v>0</v>
      </c>
      <c r="U91" s="142"/>
    </row>
    <row r="92" spans="1:22" s="43" customFormat="1" hidden="1" outlineLevel="1">
      <c r="A92" s="138"/>
      <c r="B92" s="32"/>
      <c r="C92" s="32"/>
      <c r="D92" s="187"/>
      <c r="E92" s="31"/>
      <c r="F92" s="28"/>
      <c r="G92" s="34"/>
      <c r="H92" s="115" t="str">
        <f t="shared" si="15"/>
        <v xml:space="preserve"> </v>
      </c>
      <c r="I92" s="33"/>
      <c r="J92" s="33"/>
      <c r="K92" s="227">
        <f t="shared" si="16"/>
        <v>0</v>
      </c>
      <c r="L92" s="194"/>
      <c r="M92" s="194"/>
      <c r="N92" s="226">
        <f t="shared" si="17"/>
        <v>0</v>
      </c>
      <c r="O92" s="221" t="str">
        <f>IFERROR(INDEX('CUPE &amp; UTFA Teaching Rates'!$A$6:$T$12,MATCH('TA Payroll Reconciliation '!$D92,'CUPE &amp; UTFA Teaching Rates'!$A$6:$A$12,0),MATCH('TA Payroll Reconciliation '!$L92,'CUPE &amp; UTFA Teaching Rates'!$A$6:$T$6,0)), "0")</f>
        <v>0</v>
      </c>
      <c r="P92" s="135">
        <f t="shared" si="18"/>
        <v>0</v>
      </c>
      <c r="Q92" s="135">
        <f t="shared" si="19"/>
        <v>0</v>
      </c>
      <c r="R92" s="294">
        <f t="shared" si="20"/>
        <v>0</v>
      </c>
      <c r="S92" s="290"/>
      <c r="T92" s="258">
        <f t="shared" si="21"/>
        <v>0</v>
      </c>
      <c r="U92" s="142"/>
    </row>
    <row r="93" spans="1:22" s="43" customFormat="1" hidden="1" outlineLevel="1">
      <c r="A93" s="138"/>
      <c r="B93" s="32"/>
      <c r="C93" s="32"/>
      <c r="D93" s="187"/>
      <c r="E93" s="31"/>
      <c r="F93" s="28"/>
      <c r="G93" s="34"/>
      <c r="H93" s="115" t="str">
        <f t="shared" si="15"/>
        <v xml:space="preserve"> </v>
      </c>
      <c r="I93" s="33"/>
      <c r="J93" s="33"/>
      <c r="K93" s="227">
        <f t="shared" si="16"/>
        <v>0</v>
      </c>
      <c r="L93" s="194"/>
      <c r="M93" s="194"/>
      <c r="N93" s="226">
        <f t="shared" si="17"/>
        <v>0</v>
      </c>
      <c r="O93" s="221" t="str">
        <f>IFERROR(INDEX('CUPE &amp; UTFA Teaching Rates'!$A$6:$T$12,MATCH('TA Payroll Reconciliation '!$D93,'CUPE &amp; UTFA Teaching Rates'!$A$6:$A$12,0),MATCH('TA Payroll Reconciliation '!$L93,'CUPE &amp; UTFA Teaching Rates'!$A$6:$T$6,0)), "0")</f>
        <v>0</v>
      </c>
      <c r="P93" s="135">
        <f t="shared" si="18"/>
        <v>0</v>
      </c>
      <c r="Q93" s="135">
        <f t="shared" si="19"/>
        <v>0</v>
      </c>
      <c r="R93" s="294">
        <f t="shared" si="20"/>
        <v>0</v>
      </c>
      <c r="S93" s="290"/>
      <c r="T93" s="258">
        <f t="shared" si="21"/>
        <v>0</v>
      </c>
      <c r="U93" s="143"/>
      <c r="V93" s="59"/>
    </row>
    <row r="94" spans="1:22" s="43" customFormat="1" hidden="1" outlineLevel="1">
      <c r="A94" s="141"/>
      <c r="B94" s="32"/>
      <c r="C94" s="32"/>
      <c r="D94" s="187"/>
      <c r="E94" s="31"/>
      <c r="F94" s="28"/>
      <c r="G94" s="34"/>
      <c r="H94" s="115" t="str">
        <f t="shared" si="15"/>
        <v xml:space="preserve"> </v>
      </c>
      <c r="I94" s="33"/>
      <c r="J94" s="33"/>
      <c r="K94" s="227">
        <f t="shared" si="16"/>
        <v>0</v>
      </c>
      <c r="L94" s="194"/>
      <c r="M94" s="194"/>
      <c r="N94" s="226">
        <f t="shared" si="17"/>
        <v>0</v>
      </c>
      <c r="O94" s="221" t="str">
        <f>IFERROR(INDEX('CUPE &amp; UTFA Teaching Rates'!$A$6:$T$12,MATCH('TA Payroll Reconciliation '!$D94,'CUPE &amp; UTFA Teaching Rates'!$A$6:$A$12,0),MATCH('TA Payroll Reconciliation '!$L94,'CUPE &amp; UTFA Teaching Rates'!$A$6:$T$6,0)), "0")</f>
        <v>0</v>
      </c>
      <c r="P94" s="135">
        <f t="shared" si="18"/>
        <v>0</v>
      </c>
      <c r="Q94" s="135">
        <f t="shared" si="19"/>
        <v>0</v>
      </c>
      <c r="R94" s="294">
        <f t="shared" si="20"/>
        <v>0</v>
      </c>
      <c r="S94" s="290"/>
      <c r="T94" s="258">
        <f t="shared" si="21"/>
        <v>0</v>
      </c>
      <c r="U94" s="142"/>
    </row>
    <row r="95" spans="1:22" s="43" customFormat="1" hidden="1" outlineLevel="1">
      <c r="A95" s="138"/>
      <c r="B95" s="32"/>
      <c r="C95" s="32"/>
      <c r="D95" s="187"/>
      <c r="E95" s="31"/>
      <c r="F95" s="28"/>
      <c r="G95" s="34"/>
      <c r="H95" s="115" t="str">
        <f t="shared" si="15"/>
        <v xml:space="preserve"> </v>
      </c>
      <c r="I95" s="33"/>
      <c r="J95" s="33"/>
      <c r="K95" s="227">
        <f t="shared" si="16"/>
        <v>0</v>
      </c>
      <c r="L95" s="194"/>
      <c r="M95" s="194"/>
      <c r="N95" s="226">
        <f t="shared" si="17"/>
        <v>0</v>
      </c>
      <c r="O95" s="221" t="str">
        <f>IFERROR(INDEX('CUPE &amp; UTFA Teaching Rates'!$A$6:$T$12,MATCH('TA Payroll Reconciliation '!$D95,'CUPE &amp; UTFA Teaching Rates'!$A$6:$A$12,0),MATCH('TA Payroll Reconciliation '!$L95,'CUPE &amp; UTFA Teaching Rates'!$A$6:$T$6,0)), "0")</f>
        <v>0</v>
      </c>
      <c r="P95" s="135">
        <f t="shared" si="18"/>
        <v>0</v>
      </c>
      <c r="Q95" s="135">
        <f t="shared" si="19"/>
        <v>0</v>
      </c>
      <c r="R95" s="294">
        <f t="shared" si="20"/>
        <v>0</v>
      </c>
      <c r="S95" s="290"/>
      <c r="T95" s="258">
        <f t="shared" si="21"/>
        <v>0</v>
      </c>
      <c r="U95" s="142"/>
    </row>
    <row r="96" spans="1:22" s="43" customFormat="1" hidden="1" outlineLevel="1">
      <c r="A96" s="138"/>
      <c r="B96" s="32"/>
      <c r="C96" s="32"/>
      <c r="D96" s="187"/>
      <c r="E96" s="31"/>
      <c r="F96" s="28"/>
      <c r="G96" s="34"/>
      <c r="H96" s="115" t="str">
        <f t="shared" si="15"/>
        <v xml:space="preserve"> </v>
      </c>
      <c r="I96" s="33"/>
      <c r="J96" s="33"/>
      <c r="K96" s="227">
        <f t="shared" si="16"/>
        <v>0</v>
      </c>
      <c r="L96" s="194"/>
      <c r="M96" s="194"/>
      <c r="N96" s="226">
        <f t="shared" si="17"/>
        <v>0</v>
      </c>
      <c r="O96" s="221" t="str">
        <f>IFERROR(INDEX('CUPE &amp; UTFA Teaching Rates'!$A$6:$T$12,MATCH('TA Payroll Reconciliation '!$D96,'CUPE &amp; UTFA Teaching Rates'!$A$6:$A$12,0),MATCH('TA Payroll Reconciliation '!$L96,'CUPE &amp; UTFA Teaching Rates'!$A$6:$T$6,0)), "0")</f>
        <v>0</v>
      </c>
      <c r="P96" s="135">
        <f t="shared" si="18"/>
        <v>0</v>
      </c>
      <c r="Q96" s="135">
        <f t="shared" si="19"/>
        <v>0</v>
      </c>
      <c r="R96" s="294">
        <f t="shared" si="20"/>
        <v>0</v>
      </c>
      <c r="S96" s="290"/>
      <c r="T96" s="258">
        <f t="shared" si="21"/>
        <v>0</v>
      </c>
      <c r="U96" s="142"/>
    </row>
    <row r="97" spans="1:22" s="43" customFormat="1" hidden="1" outlineLevel="1">
      <c r="A97" s="141"/>
      <c r="B97" s="32"/>
      <c r="C97" s="32"/>
      <c r="D97" s="187"/>
      <c r="E97" s="31"/>
      <c r="F97" s="28"/>
      <c r="G97" s="34"/>
      <c r="H97" s="115" t="str">
        <f t="shared" si="15"/>
        <v xml:space="preserve"> </v>
      </c>
      <c r="I97" s="33"/>
      <c r="J97" s="33"/>
      <c r="K97" s="227">
        <f t="shared" si="16"/>
        <v>0</v>
      </c>
      <c r="L97" s="194"/>
      <c r="M97" s="194"/>
      <c r="N97" s="226">
        <f t="shared" si="17"/>
        <v>0</v>
      </c>
      <c r="O97" s="221" t="str">
        <f>IFERROR(INDEX('CUPE &amp; UTFA Teaching Rates'!$A$6:$T$12,MATCH('TA Payroll Reconciliation '!$D97,'CUPE &amp; UTFA Teaching Rates'!$A$6:$A$12,0),MATCH('TA Payroll Reconciliation '!$L97,'CUPE &amp; UTFA Teaching Rates'!$A$6:$T$6,0)), "0")</f>
        <v>0</v>
      </c>
      <c r="P97" s="135">
        <f t="shared" si="18"/>
        <v>0</v>
      </c>
      <c r="Q97" s="135">
        <f t="shared" si="19"/>
        <v>0</v>
      </c>
      <c r="R97" s="294">
        <f t="shared" si="20"/>
        <v>0</v>
      </c>
      <c r="S97" s="290"/>
      <c r="T97" s="258">
        <f t="shared" si="21"/>
        <v>0</v>
      </c>
      <c r="U97" s="143"/>
      <c r="V97" s="59"/>
    </row>
    <row r="98" spans="1:22" s="43" customFormat="1" hidden="1" outlineLevel="1">
      <c r="A98" s="138"/>
      <c r="B98" s="32"/>
      <c r="C98" s="32"/>
      <c r="D98" s="187"/>
      <c r="E98" s="31"/>
      <c r="F98" s="28"/>
      <c r="G98" s="34"/>
      <c r="H98" s="115" t="str">
        <f t="shared" si="15"/>
        <v xml:space="preserve"> </v>
      </c>
      <c r="I98" s="33"/>
      <c r="J98" s="33"/>
      <c r="K98" s="227">
        <f t="shared" si="16"/>
        <v>0</v>
      </c>
      <c r="L98" s="194"/>
      <c r="M98" s="194"/>
      <c r="N98" s="226">
        <f t="shared" si="17"/>
        <v>0</v>
      </c>
      <c r="O98" s="221" t="str">
        <f>IFERROR(INDEX('CUPE &amp; UTFA Teaching Rates'!$A$6:$T$12,MATCH('TA Payroll Reconciliation '!$D98,'CUPE &amp; UTFA Teaching Rates'!$A$6:$A$12,0),MATCH('TA Payroll Reconciliation '!$L98,'CUPE &amp; UTFA Teaching Rates'!$A$6:$T$6,0)), "0")</f>
        <v>0</v>
      </c>
      <c r="P98" s="135">
        <f t="shared" si="18"/>
        <v>0</v>
      </c>
      <c r="Q98" s="135">
        <f t="shared" si="19"/>
        <v>0</v>
      </c>
      <c r="R98" s="294">
        <f t="shared" si="20"/>
        <v>0</v>
      </c>
      <c r="S98" s="290"/>
      <c r="T98" s="258">
        <f t="shared" si="21"/>
        <v>0</v>
      </c>
      <c r="U98" s="142"/>
    </row>
    <row r="99" spans="1:22" s="43" customFormat="1" hidden="1" outlineLevel="1">
      <c r="A99" s="138"/>
      <c r="B99" s="140"/>
      <c r="C99" s="32"/>
      <c r="D99" s="187"/>
      <c r="E99" s="31"/>
      <c r="F99" s="28"/>
      <c r="G99" s="34"/>
      <c r="H99" s="115" t="str">
        <f t="shared" si="15"/>
        <v xml:space="preserve"> </v>
      </c>
      <c r="I99" s="33"/>
      <c r="J99" s="33"/>
      <c r="K99" s="227">
        <f t="shared" si="16"/>
        <v>0</v>
      </c>
      <c r="L99" s="194"/>
      <c r="M99" s="194"/>
      <c r="N99" s="226">
        <f t="shared" si="17"/>
        <v>0</v>
      </c>
      <c r="O99" s="221" t="str">
        <f>IFERROR(INDEX('CUPE &amp; UTFA Teaching Rates'!$A$6:$T$12,MATCH('TA Payroll Reconciliation '!$D99,'CUPE &amp; UTFA Teaching Rates'!$A$6:$A$12,0),MATCH('TA Payroll Reconciliation '!$L99,'CUPE &amp; UTFA Teaching Rates'!$A$6:$T$6,0)), "0")</f>
        <v>0</v>
      </c>
      <c r="P99" s="135">
        <f t="shared" si="18"/>
        <v>0</v>
      </c>
      <c r="Q99" s="135">
        <f t="shared" si="19"/>
        <v>0</v>
      </c>
      <c r="R99" s="294">
        <f t="shared" si="20"/>
        <v>0</v>
      </c>
      <c r="S99" s="290"/>
      <c r="T99" s="258">
        <f t="shared" si="21"/>
        <v>0</v>
      </c>
      <c r="U99" s="142"/>
    </row>
    <row r="100" spans="1:22" s="43" customFormat="1" hidden="1" outlineLevel="1">
      <c r="A100" s="138"/>
      <c r="B100" s="32"/>
      <c r="C100" s="32"/>
      <c r="D100" s="187"/>
      <c r="E100" s="31"/>
      <c r="F100" s="28"/>
      <c r="G100" s="34"/>
      <c r="H100" s="115" t="str">
        <f t="shared" si="15"/>
        <v xml:space="preserve"> </v>
      </c>
      <c r="I100" s="33"/>
      <c r="J100" s="33"/>
      <c r="K100" s="227">
        <f t="shared" si="16"/>
        <v>0</v>
      </c>
      <c r="L100" s="194"/>
      <c r="M100" s="194"/>
      <c r="N100" s="226">
        <f t="shared" si="17"/>
        <v>0</v>
      </c>
      <c r="O100" s="221" t="str">
        <f>IFERROR(INDEX('CUPE &amp; UTFA Teaching Rates'!$A$6:$T$12,MATCH('TA Payroll Reconciliation '!$D100,'CUPE &amp; UTFA Teaching Rates'!$A$6:$A$12,0),MATCH('TA Payroll Reconciliation '!$L100,'CUPE &amp; UTFA Teaching Rates'!$A$6:$T$6,0)), "0")</f>
        <v>0</v>
      </c>
      <c r="P100" s="135">
        <f t="shared" si="18"/>
        <v>0</v>
      </c>
      <c r="Q100" s="135">
        <f t="shared" si="19"/>
        <v>0</v>
      </c>
      <c r="R100" s="294">
        <f t="shared" si="20"/>
        <v>0</v>
      </c>
      <c r="S100" s="290"/>
      <c r="T100" s="258">
        <f t="shared" si="21"/>
        <v>0</v>
      </c>
      <c r="U100" s="142"/>
    </row>
    <row r="101" spans="1:22" s="43" customFormat="1" hidden="1" outlineLevel="1">
      <c r="A101" s="138"/>
      <c r="B101" s="140"/>
      <c r="C101" s="32"/>
      <c r="D101" s="187"/>
      <c r="E101" s="31"/>
      <c r="F101" s="28"/>
      <c r="G101" s="34"/>
      <c r="H101" s="115" t="str">
        <f t="shared" si="15"/>
        <v xml:space="preserve"> </v>
      </c>
      <c r="I101" s="33"/>
      <c r="J101" s="33"/>
      <c r="K101" s="227">
        <f t="shared" si="16"/>
        <v>0</v>
      </c>
      <c r="L101" s="194"/>
      <c r="M101" s="194"/>
      <c r="N101" s="226">
        <f t="shared" si="17"/>
        <v>0</v>
      </c>
      <c r="O101" s="221" t="str">
        <f>IFERROR(INDEX('CUPE &amp; UTFA Teaching Rates'!$A$6:$T$12,MATCH('TA Payroll Reconciliation '!$D101,'CUPE &amp; UTFA Teaching Rates'!$A$6:$A$12,0),MATCH('TA Payroll Reconciliation '!$L101,'CUPE &amp; UTFA Teaching Rates'!$A$6:$T$6,0)), "0")</f>
        <v>0</v>
      </c>
      <c r="P101" s="135">
        <f t="shared" si="18"/>
        <v>0</v>
      </c>
      <c r="Q101" s="135">
        <f t="shared" si="19"/>
        <v>0</v>
      </c>
      <c r="R101" s="294">
        <f t="shared" si="20"/>
        <v>0</v>
      </c>
      <c r="S101" s="290"/>
      <c r="T101" s="258">
        <f t="shared" si="21"/>
        <v>0</v>
      </c>
      <c r="U101" s="142"/>
    </row>
    <row r="102" spans="1:22" s="43" customFormat="1" hidden="1" outlineLevel="1">
      <c r="A102" s="138"/>
      <c r="B102" s="32"/>
      <c r="C102" s="32"/>
      <c r="D102" s="187"/>
      <c r="E102" s="31"/>
      <c r="F102" s="28"/>
      <c r="G102" s="34"/>
      <c r="H102" s="115" t="str">
        <f t="shared" si="15"/>
        <v xml:space="preserve"> </v>
      </c>
      <c r="I102" s="33"/>
      <c r="J102" s="33"/>
      <c r="K102" s="227">
        <f t="shared" si="16"/>
        <v>0</v>
      </c>
      <c r="L102" s="194"/>
      <c r="M102" s="194"/>
      <c r="N102" s="226">
        <f t="shared" si="17"/>
        <v>0</v>
      </c>
      <c r="O102" s="221" t="str">
        <f>IFERROR(INDEX('CUPE &amp; UTFA Teaching Rates'!$A$6:$T$12,MATCH('TA Payroll Reconciliation '!$D102,'CUPE &amp; UTFA Teaching Rates'!$A$6:$A$12,0),MATCH('TA Payroll Reconciliation '!$L102,'CUPE &amp; UTFA Teaching Rates'!$A$6:$T$6,0)), "0")</f>
        <v>0</v>
      </c>
      <c r="P102" s="135">
        <f t="shared" si="18"/>
        <v>0</v>
      </c>
      <c r="Q102" s="135">
        <f t="shared" si="19"/>
        <v>0</v>
      </c>
      <c r="R102" s="294">
        <f t="shared" si="20"/>
        <v>0</v>
      </c>
      <c r="S102" s="290"/>
      <c r="T102" s="258">
        <f t="shared" si="21"/>
        <v>0</v>
      </c>
      <c r="U102" s="143"/>
      <c r="V102" s="59"/>
    </row>
    <row r="103" spans="1:22" s="43" customFormat="1" hidden="1" outlineLevel="1">
      <c r="A103" s="141"/>
      <c r="B103" s="32"/>
      <c r="C103" s="32"/>
      <c r="D103" s="187"/>
      <c r="E103" s="31"/>
      <c r="F103" s="28"/>
      <c r="G103" s="34"/>
      <c r="H103" s="115" t="str">
        <f t="shared" si="15"/>
        <v xml:space="preserve"> </v>
      </c>
      <c r="I103" s="33"/>
      <c r="J103" s="33"/>
      <c r="K103" s="227">
        <f t="shared" si="16"/>
        <v>0</v>
      </c>
      <c r="L103" s="194"/>
      <c r="M103" s="194"/>
      <c r="N103" s="226">
        <f t="shared" si="17"/>
        <v>0</v>
      </c>
      <c r="O103" s="221" t="str">
        <f>IFERROR(INDEX('CUPE &amp; UTFA Teaching Rates'!$A$6:$T$12,MATCH('TA Payroll Reconciliation '!$D103,'CUPE &amp; UTFA Teaching Rates'!$A$6:$A$12,0),MATCH('TA Payroll Reconciliation '!$L103,'CUPE &amp; UTFA Teaching Rates'!$A$6:$T$6,0)), "0")</f>
        <v>0</v>
      </c>
      <c r="P103" s="135">
        <f t="shared" si="18"/>
        <v>0</v>
      </c>
      <c r="Q103" s="135">
        <f t="shared" si="19"/>
        <v>0</v>
      </c>
      <c r="R103" s="294">
        <f t="shared" si="20"/>
        <v>0</v>
      </c>
      <c r="S103" s="290"/>
      <c r="T103" s="258">
        <f t="shared" si="21"/>
        <v>0</v>
      </c>
      <c r="U103" s="142"/>
    </row>
    <row r="104" spans="1:22" s="43" customFormat="1" hidden="1" outlineLevel="1">
      <c r="A104" s="138"/>
      <c r="B104" s="32"/>
      <c r="C104" s="32"/>
      <c r="D104" s="187"/>
      <c r="E104" s="31"/>
      <c r="F104" s="28"/>
      <c r="G104" s="34"/>
      <c r="H104" s="115" t="str">
        <f t="shared" ref="H104:H135" si="22">CONCATENATE(F104," ",G104)</f>
        <v xml:space="preserve"> </v>
      </c>
      <c r="I104" s="33"/>
      <c r="J104" s="33"/>
      <c r="K104" s="227">
        <f t="shared" ref="K104:K135" si="23">SUM(I104:J104)</f>
        <v>0</v>
      </c>
      <c r="L104" s="194"/>
      <c r="M104" s="194"/>
      <c r="N104" s="226">
        <f t="shared" ref="N104:N135" si="24">IF(L104&lt;&gt;0, DATEDIF(L104,M104,"m")+1,0)</f>
        <v>0</v>
      </c>
      <c r="O104" s="221" t="str">
        <f>IFERROR(INDEX('CUPE &amp; UTFA Teaching Rates'!$A$6:$T$12,MATCH('TA Payroll Reconciliation '!$D104,'CUPE &amp; UTFA Teaching Rates'!$A$6:$A$12,0),MATCH('TA Payroll Reconciliation '!$L104,'CUPE &amp; UTFA Teaching Rates'!$A$6:$T$6,0)), "0")</f>
        <v>0</v>
      </c>
      <c r="P104" s="135">
        <f t="shared" ref="P104:P135" si="25">+I104*O104</f>
        <v>0</v>
      </c>
      <c r="Q104" s="135">
        <f t="shared" ref="Q104:Q135" si="26">O104*J104</f>
        <v>0</v>
      </c>
      <c r="R104" s="294">
        <f t="shared" ref="R104:R135" si="27">SUM(P104:Q104)</f>
        <v>0</v>
      </c>
      <c r="S104" s="290"/>
      <c r="T104" s="258">
        <f t="shared" ref="T104:T135" si="28">IF(A104=A103,0,S104-SUMIF($A$8:$A$154,A104,$P$8:$P$154))</f>
        <v>0</v>
      </c>
      <c r="U104" s="142"/>
    </row>
    <row r="105" spans="1:22" s="43" customFormat="1" hidden="1" outlineLevel="1">
      <c r="A105" s="138"/>
      <c r="B105" s="32"/>
      <c r="C105" s="32"/>
      <c r="D105" s="187"/>
      <c r="E105" s="31"/>
      <c r="F105" s="28"/>
      <c r="G105" s="34"/>
      <c r="H105" s="115" t="str">
        <f t="shared" si="22"/>
        <v xml:space="preserve"> </v>
      </c>
      <c r="I105" s="33"/>
      <c r="J105" s="33"/>
      <c r="K105" s="227">
        <f t="shared" si="23"/>
        <v>0</v>
      </c>
      <c r="L105" s="194"/>
      <c r="M105" s="194"/>
      <c r="N105" s="226">
        <f t="shared" si="24"/>
        <v>0</v>
      </c>
      <c r="O105" s="221" t="str">
        <f>IFERROR(INDEX('CUPE &amp; UTFA Teaching Rates'!$A$6:$T$12,MATCH('TA Payroll Reconciliation '!$D105,'CUPE &amp; UTFA Teaching Rates'!$A$6:$A$12,0),MATCH('TA Payroll Reconciliation '!$L105,'CUPE &amp; UTFA Teaching Rates'!$A$6:$T$6,0)), "0")</f>
        <v>0</v>
      </c>
      <c r="P105" s="135">
        <f t="shared" si="25"/>
        <v>0</v>
      </c>
      <c r="Q105" s="135">
        <f t="shared" si="26"/>
        <v>0</v>
      </c>
      <c r="R105" s="294">
        <f t="shared" si="27"/>
        <v>0</v>
      </c>
      <c r="S105" s="290"/>
      <c r="T105" s="258">
        <f t="shared" si="28"/>
        <v>0</v>
      </c>
      <c r="U105" s="143"/>
      <c r="V105" s="59"/>
    </row>
    <row r="106" spans="1:22" s="43" customFormat="1" hidden="1" outlineLevel="1">
      <c r="A106" s="138"/>
      <c r="B106" s="32"/>
      <c r="C106" s="32"/>
      <c r="D106" s="187"/>
      <c r="E106" s="31"/>
      <c r="F106" s="28"/>
      <c r="G106" s="34"/>
      <c r="H106" s="115" t="str">
        <f t="shared" si="22"/>
        <v xml:space="preserve"> </v>
      </c>
      <c r="I106" s="33"/>
      <c r="J106" s="33"/>
      <c r="K106" s="227">
        <f t="shared" si="23"/>
        <v>0</v>
      </c>
      <c r="L106" s="194"/>
      <c r="M106" s="194"/>
      <c r="N106" s="226">
        <f t="shared" si="24"/>
        <v>0</v>
      </c>
      <c r="O106" s="221" t="str">
        <f>IFERROR(INDEX('CUPE &amp; UTFA Teaching Rates'!$A$6:$T$12,MATCH('TA Payroll Reconciliation '!$D106,'CUPE &amp; UTFA Teaching Rates'!$A$6:$A$12,0),MATCH('TA Payroll Reconciliation '!$L106,'CUPE &amp; UTFA Teaching Rates'!$A$6:$T$6,0)), "0")</f>
        <v>0</v>
      </c>
      <c r="P106" s="135">
        <f t="shared" si="25"/>
        <v>0</v>
      </c>
      <c r="Q106" s="135">
        <f t="shared" si="26"/>
        <v>0</v>
      </c>
      <c r="R106" s="294">
        <f t="shared" si="27"/>
        <v>0</v>
      </c>
      <c r="S106" s="290"/>
      <c r="T106" s="258">
        <f t="shared" si="28"/>
        <v>0</v>
      </c>
      <c r="U106" s="142"/>
    </row>
    <row r="107" spans="1:22" s="43" customFormat="1" hidden="1" outlineLevel="1">
      <c r="A107" s="138"/>
      <c r="B107" s="32"/>
      <c r="C107" s="32"/>
      <c r="D107" s="187"/>
      <c r="E107" s="31"/>
      <c r="F107" s="28"/>
      <c r="G107" s="34"/>
      <c r="H107" s="115" t="str">
        <f t="shared" si="22"/>
        <v xml:space="preserve"> </v>
      </c>
      <c r="I107" s="33"/>
      <c r="J107" s="33"/>
      <c r="K107" s="227">
        <f t="shared" si="23"/>
        <v>0</v>
      </c>
      <c r="L107" s="194"/>
      <c r="M107" s="194"/>
      <c r="N107" s="226">
        <f t="shared" si="24"/>
        <v>0</v>
      </c>
      <c r="O107" s="221" t="str">
        <f>IFERROR(INDEX('CUPE &amp; UTFA Teaching Rates'!$A$6:$T$12,MATCH('TA Payroll Reconciliation '!$D107,'CUPE &amp; UTFA Teaching Rates'!$A$6:$A$12,0),MATCH('TA Payroll Reconciliation '!$L107,'CUPE &amp; UTFA Teaching Rates'!$A$6:$T$6,0)), "0")</f>
        <v>0</v>
      </c>
      <c r="P107" s="135">
        <f t="shared" si="25"/>
        <v>0</v>
      </c>
      <c r="Q107" s="135">
        <f t="shared" si="26"/>
        <v>0</v>
      </c>
      <c r="R107" s="294">
        <f t="shared" si="27"/>
        <v>0</v>
      </c>
      <c r="S107" s="290"/>
      <c r="T107" s="258">
        <f t="shared" si="28"/>
        <v>0</v>
      </c>
      <c r="U107" s="142"/>
    </row>
    <row r="108" spans="1:22" s="43" customFormat="1" hidden="1" outlineLevel="1">
      <c r="A108" s="138"/>
      <c r="B108" s="32"/>
      <c r="C108" s="32"/>
      <c r="D108" s="187"/>
      <c r="E108" s="31"/>
      <c r="F108" s="28"/>
      <c r="G108" s="34"/>
      <c r="H108" s="115" t="str">
        <f t="shared" si="22"/>
        <v xml:space="preserve"> </v>
      </c>
      <c r="I108" s="33"/>
      <c r="J108" s="33"/>
      <c r="K108" s="227">
        <f t="shared" si="23"/>
        <v>0</v>
      </c>
      <c r="L108" s="194"/>
      <c r="M108" s="194"/>
      <c r="N108" s="226">
        <f t="shared" si="24"/>
        <v>0</v>
      </c>
      <c r="O108" s="221" t="str">
        <f>IFERROR(INDEX('CUPE &amp; UTFA Teaching Rates'!$A$6:$T$12,MATCH('TA Payroll Reconciliation '!$D108,'CUPE &amp; UTFA Teaching Rates'!$A$6:$A$12,0),MATCH('TA Payroll Reconciliation '!$L108,'CUPE &amp; UTFA Teaching Rates'!$A$6:$T$6,0)), "0")</f>
        <v>0</v>
      </c>
      <c r="P108" s="135">
        <f t="shared" si="25"/>
        <v>0</v>
      </c>
      <c r="Q108" s="135">
        <f t="shared" si="26"/>
        <v>0</v>
      </c>
      <c r="R108" s="294">
        <f t="shared" si="27"/>
        <v>0</v>
      </c>
      <c r="S108" s="290"/>
      <c r="T108" s="258">
        <f t="shared" si="28"/>
        <v>0</v>
      </c>
      <c r="U108" s="142"/>
    </row>
    <row r="109" spans="1:22" s="43" customFormat="1" hidden="1" outlineLevel="1">
      <c r="A109" s="138"/>
      <c r="B109" s="32"/>
      <c r="C109" s="32"/>
      <c r="D109" s="187"/>
      <c r="E109" s="31"/>
      <c r="F109" s="28"/>
      <c r="G109" s="34"/>
      <c r="H109" s="115" t="str">
        <f t="shared" si="22"/>
        <v xml:space="preserve"> </v>
      </c>
      <c r="I109" s="33"/>
      <c r="J109" s="33"/>
      <c r="K109" s="227">
        <f t="shared" si="23"/>
        <v>0</v>
      </c>
      <c r="L109" s="194"/>
      <c r="M109" s="194"/>
      <c r="N109" s="226">
        <f t="shared" si="24"/>
        <v>0</v>
      </c>
      <c r="O109" s="221" t="str">
        <f>IFERROR(INDEX('CUPE &amp; UTFA Teaching Rates'!$A$6:$T$12,MATCH('TA Payroll Reconciliation '!$D109,'CUPE &amp; UTFA Teaching Rates'!$A$6:$A$12,0),MATCH('TA Payroll Reconciliation '!$L109,'CUPE &amp; UTFA Teaching Rates'!$A$6:$T$6,0)), "0")</f>
        <v>0</v>
      </c>
      <c r="P109" s="135">
        <f t="shared" si="25"/>
        <v>0</v>
      </c>
      <c r="Q109" s="135">
        <f t="shared" si="26"/>
        <v>0</v>
      </c>
      <c r="R109" s="294">
        <f t="shared" si="27"/>
        <v>0</v>
      </c>
      <c r="S109" s="290"/>
      <c r="T109" s="258">
        <f t="shared" si="28"/>
        <v>0</v>
      </c>
      <c r="U109" s="143"/>
      <c r="V109" s="59"/>
    </row>
    <row r="110" spans="1:22" s="43" customFormat="1" hidden="1" outlineLevel="1">
      <c r="A110" s="138"/>
      <c r="B110" s="32"/>
      <c r="C110" s="32"/>
      <c r="D110" s="187"/>
      <c r="E110" s="31"/>
      <c r="F110" s="28"/>
      <c r="G110" s="34"/>
      <c r="H110" s="115" t="str">
        <f t="shared" si="22"/>
        <v xml:space="preserve"> </v>
      </c>
      <c r="I110" s="33"/>
      <c r="J110" s="33"/>
      <c r="K110" s="227">
        <f t="shared" si="23"/>
        <v>0</v>
      </c>
      <c r="L110" s="194"/>
      <c r="M110" s="194"/>
      <c r="N110" s="226">
        <f t="shared" si="24"/>
        <v>0</v>
      </c>
      <c r="O110" s="221" t="str">
        <f>IFERROR(INDEX('CUPE &amp; UTFA Teaching Rates'!$A$6:$T$12,MATCH('TA Payroll Reconciliation '!$D110,'CUPE &amp; UTFA Teaching Rates'!$A$6:$A$12,0),MATCH('TA Payroll Reconciliation '!$L110,'CUPE &amp; UTFA Teaching Rates'!$A$6:$T$6,0)), "0")</f>
        <v>0</v>
      </c>
      <c r="P110" s="135">
        <f t="shared" si="25"/>
        <v>0</v>
      </c>
      <c r="Q110" s="135">
        <f t="shared" si="26"/>
        <v>0</v>
      </c>
      <c r="R110" s="294">
        <f t="shared" si="27"/>
        <v>0</v>
      </c>
      <c r="S110" s="290"/>
      <c r="T110" s="258">
        <f t="shared" si="28"/>
        <v>0</v>
      </c>
      <c r="U110" s="142"/>
    </row>
    <row r="111" spans="1:22" s="43" customFormat="1" hidden="1" outlineLevel="1">
      <c r="A111" s="138"/>
      <c r="B111" s="32"/>
      <c r="C111" s="32"/>
      <c r="D111" s="187"/>
      <c r="E111" s="31"/>
      <c r="F111" s="28"/>
      <c r="G111" s="34"/>
      <c r="H111" s="115" t="str">
        <f t="shared" si="22"/>
        <v xml:space="preserve"> </v>
      </c>
      <c r="I111" s="33"/>
      <c r="J111" s="33"/>
      <c r="K111" s="227">
        <f t="shared" si="23"/>
        <v>0</v>
      </c>
      <c r="L111" s="194"/>
      <c r="M111" s="194"/>
      <c r="N111" s="226">
        <f t="shared" si="24"/>
        <v>0</v>
      </c>
      <c r="O111" s="221" t="str">
        <f>IFERROR(INDEX('CUPE &amp; UTFA Teaching Rates'!$A$6:$T$12,MATCH('TA Payroll Reconciliation '!$D111,'CUPE &amp; UTFA Teaching Rates'!$A$6:$A$12,0),MATCH('TA Payroll Reconciliation '!$L111,'CUPE &amp; UTFA Teaching Rates'!$A$6:$T$6,0)), "0")</f>
        <v>0</v>
      </c>
      <c r="P111" s="135">
        <f t="shared" si="25"/>
        <v>0</v>
      </c>
      <c r="Q111" s="135">
        <f t="shared" si="26"/>
        <v>0</v>
      </c>
      <c r="R111" s="294">
        <f t="shared" si="27"/>
        <v>0</v>
      </c>
      <c r="S111" s="290"/>
      <c r="T111" s="258">
        <f t="shared" si="28"/>
        <v>0</v>
      </c>
      <c r="U111" s="142"/>
    </row>
    <row r="112" spans="1:22" s="43" customFormat="1" hidden="1" outlineLevel="1">
      <c r="A112" s="139"/>
      <c r="B112" s="36"/>
      <c r="C112" s="36"/>
      <c r="D112" s="188"/>
      <c r="E112" s="35"/>
      <c r="F112" s="37"/>
      <c r="G112" s="39"/>
      <c r="H112" s="115" t="str">
        <f t="shared" si="22"/>
        <v xml:space="preserve"> </v>
      </c>
      <c r="I112" s="38"/>
      <c r="J112" s="38"/>
      <c r="K112" s="227">
        <f t="shared" si="23"/>
        <v>0</v>
      </c>
      <c r="L112" s="195"/>
      <c r="M112" s="195"/>
      <c r="N112" s="226">
        <f t="shared" si="24"/>
        <v>0</v>
      </c>
      <c r="O112" s="221" t="str">
        <f>IFERROR(INDEX('CUPE &amp; UTFA Teaching Rates'!$A$6:$T$12,MATCH('TA Payroll Reconciliation '!$D112,'CUPE &amp; UTFA Teaching Rates'!$A$6:$A$12,0),MATCH('TA Payroll Reconciliation '!$L112,'CUPE &amp; UTFA Teaching Rates'!$A$6:$T$6,0)), "0")</f>
        <v>0</v>
      </c>
      <c r="P112" s="135">
        <f t="shared" si="25"/>
        <v>0</v>
      </c>
      <c r="Q112" s="135">
        <f t="shared" si="26"/>
        <v>0</v>
      </c>
      <c r="R112" s="294">
        <f t="shared" si="27"/>
        <v>0</v>
      </c>
      <c r="S112" s="290"/>
      <c r="T112" s="258">
        <f t="shared" si="28"/>
        <v>0</v>
      </c>
      <c r="U112" s="143"/>
      <c r="V112" s="59"/>
    </row>
    <row r="113" spans="1:22" s="43" customFormat="1" hidden="1" outlineLevel="1">
      <c r="A113" s="138"/>
      <c r="B113" s="32"/>
      <c r="C113" s="32"/>
      <c r="D113" s="187"/>
      <c r="E113" s="31"/>
      <c r="F113" s="28"/>
      <c r="G113" s="34"/>
      <c r="H113" s="115" t="str">
        <f t="shared" si="22"/>
        <v xml:space="preserve"> </v>
      </c>
      <c r="I113" s="33"/>
      <c r="J113" s="33"/>
      <c r="K113" s="227">
        <f t="shared" si="23"/>
        <v>0</v>
      </c>
      <c r="L113" s="194"/>
      <c r="M113" s="194"/>
      <c r="N113" s="226">
        <f t="shared" si="24"/>
        <v>0</v>
      </c>
      <c r="O113" s="221" t="str">
        <f>IFERROR(INDEX('CUPE &amp; UTFA Teaching Rates'!$A$6:$T$12,MATCH('TA Payroll Reconciliation '!$D113,'CUPE &amp; UTFA Teaching Rates'!$A$6:$A$12,0),MATCH('TA Payroll Reconciliation '!$L113,'CUPE &amp; UTFA Teaching Rates'!$A$6:$T$6,0)), "0")</f>
        <v>0</v>
      </c>
      <c r="P113" s="135">
        <f t="shared" si="25"/>
        <v>0</v>
      </c>
      <c r="Q113" s="135">
        <f t="shared" si="26"/>
        <v>0</v>
      </c>
      <c r="R113" s="294">
        <f t="shared" si="27"/>
        <v>0</v>
      </c>
      <c r="S113" s="290"/>
      <c r="T113" s="258">
        <f t="shared" si="28"/>
        <v>0</v>
      </c>
      <c r="U113" s="143"/>
      <c r="V113" s="59"/>
    </row>
    <row r="114" spans="1:22" s="43" customFormat="1" hidden="1" outlineLevel="1">
      <c r="A114" s="138"/>
      <c r="B114" s="32"/>
      <c r="C114" s="32"/>
      <c r="D114" s="187"/>
      <c r="E114" s="31"/>
      <c r="F114" s="28"/>
      <c r="G114" s="34"/>
      <c r="H114" s="115" t="str">
        <f t="shared" si="22"/>
        <v xml:space="preserve"> </v>
      </c>
      <c r="I114" s="33"/>
      <c r="J114" s="33"/>
      <c r="K114" s="227">
        <f t="shared" si="23"/>
        <v>0</v>
      </c>
      <c r="L114" s="194"/>
      <c r="M114" s="194"/>
      <c r="N114" s="226">
        <f t="shared" si="24"/>
        <v>0</v>
      </c>
      <c r="O114" s="221" t="str">
        <f>IFERROR(INDEX('CUPE &amp; UTFA Teaching Rates'!$A$6:$T$12,MATCH('TA Payroll Reconciliation '!$D114,'CUPE &amp; UTFA Teaching Rates'!$A$6:$A$12,0),MATCH('TA Payroll Reconciliation '!$L114,'CUPE &amp; UTFA Teaching Rates'!$A$6:$T$6,0)), "0")</f>
        <v>0</v>
      </c>
      <c r="P114" s="135">
        <f t="shared" si="25"/>
        <v>0</v>
      </c>
      <c r="Q114" s="135">
        <f t="shared" si="26"/>
        <v>0</v>
      </c>
      <c r="R114" s="294">
        <f t="shared" si="27"/>
        <v>0</v>
      </c>
      <c r="S114" s="290"/>
      <c r="T114" s="258">
        <f t="shared" si="28"/>
        <v>0</v>
      </c>
      <c r="U114" s="143"/>
      <c r="V114" s="59"/>
    </row>
    <row r="115" spans="1:22" s="43" customFormat="1" hidden="1" outlineLevel="1">
      <c r="A115" s="138"/>
      <c r="B115" s="32"/>
      <c r="C115" s="32"/>
      <c r="D115" s="187"/>
      <c r="E115" s="31"/>
      <c r="F115" s="28"/>
      <c r="G115" s="34"/>
      <c r="H115" s="115" t="str">
        <f t="shared" si="22"/>
        <v xml:space="preserve"> </v>
      </c>
      <c r="I115" s="33"/>
      <c r="J115" s="33"/>
      <c r="K115" s="227">
        <f t="shared" si="23"/>
        <v>0</v>
      </c>
      <c r="L115" s="194"/>
      <c r="M115" s="194"/>
      <c r="N115" s="226">
        <f t="shared" si="24"/>
        <v>0</v>
      </c>
      <c r="O115" s="221" t="str">
        <f>IFERROR(INDEX('CUPE &amp; UTFA Teaching Rates'!$A$6:$T$12,MATCH('TA Payroll Reconciliation '!$D115,'CUPE &amp; UTFA Teaching Rates'!$A$6:$A$12,0),MATCH('TA Payroll Reconciliation '!$L115,'CUPE &amp; UTFA Teaching Rates'!$A$6:$T$6,0)), "0")</f>
        <v>0</v>
      </c>
      <c r="P115" s="135">
        <f t="shared" si="25"/>
        <v>0</v>
      </c>
      <c r="Q115" s="135">
        <f t="shared" si="26"/>
        <v>0</v>
      </c>
      <c r="R115" s="294">
        <f t="shared" si="27"/>
        <v>0</v>
      </c>
      <c r="S115" s="290"/>
      <c r="T115" s="258">
        <f t="shared" si="28"/>
        <v>0</v>
      </c>
      <c r="U115" s="142"/>
    </row>
    <row r="116" spans="1:22" s="43" customFormat="1" hidden="1" outlineLevel="1">
      <c r="A116" s="138"/>
      <c r="B116" s="32"/>
      <c r="C116" s="32"/>
      <c r="D116" s="187"/>
      <c r="E116" s="31"/>
      <c r="F116" s="37"/>
      <c r="G116" s="39"/>
      <c r="H116" s="115" t="str">
        <f t="shared" si="22"/>
        <v xml:space="preserve"> </v>
      </c>
      <c r="I116" s="33"/>
      <c r="J116" s="33"/>
      <c r="K116" s="227">
        <f t="shared" si="23"/>
        <v>0</v>
      </c>
      <c r="L116" s="194"/>
      <c r="M116" s="194"/>
      <c r="N116" s="226">
        <f t="shared" si="24"/>
        <v>0</v>
      </c>
      <c r="O116" s="221" t="str">
        <f>IFERROR(INDEX('CUPE &amp; UTFA Teaching Rates'!$A$6:$T$12,MATCH('TA Payroll Reconciliation '!$D116,'CUPE &amp; UTFA Teaching Rates'!$A$6:$A$12,0),MATCH('TA Payroll Reconciliation '!$L116,'CUPE &amp; UTFA Teaching Rates'!$A$6:$T$6,0)), "0")</f>
        <v>0</v>
      </c>
      <c r="P116" s="135">
        <f t="shared" si="25"/>
        <v>0</v>
      </c>
      <c r="Q116" s="135">
        <f t="shared" si="26"/>
        <v>0</v>
      </c>
      <c r="R116" s="294">
        <f t="shared" si="27"/>
        <v>0</v>
      </c>
      <c r="S116" s="290"/>
      <c r="T116" s="258">
        <f t="shared" si="28"/>
        <v>0</v>
      </c>
      <c r="U116" s="142"/>
    </row>
    <row r="117" spans="1:22" s="43" customFormat="1" hidden="1" outlineLevel="1">
      <c r="A117" s="138"/>
      <c r="B117" s="32"/>
      <c r="C117" s="32"/>
      <c r="D117" s="187"/>
      <c r="E117" s="31"/>
      <c r="F117" s="28"/>
      <c r="G117" s="34"/>
      <c r="H117" s="115" t="str">
        <f t="shared" si="22"/>
        <v xml:space="preserve"> </v>
      </c>
      <c r="I117" s="33"/>
      <c r="J117" s="33"/>
      <c r="K117" s="227">
        <f t="shared" si="23"/>
        <v>0</v>
      </c>
      <c r="L117" s="194"/>
      <c r="M117" s="194"/>
      <c r="N117" s="226">
        <f t="shared" si="24"/>
        <v>0</v>
      </c>
      <c r="O117" s="221" t="str">
        <f>IFERROR(INDEX('CUPE &amp; UTFA Teaching Rates'!$A$6:$T$12,MATCH('TA Payroll Reconciliation '!$D117,'CUPE &amp; UTFA Teaching Rates'!$A$6:$A$12,0),MATCH('TA Payroll Reconciliation '!$L117,'CUPE &amp; UTFA Teaching Rates'!$A$6:$T$6,0)), "0")</f>
        <v>0</v>
      </c>
      <c r="P117" s="135">
        <f t="shared" si="25"/>
        <v>0</v>
      </c>
      <c r="Q117" s="135">
        <f t="shared" si="26"/>
        <v>0</v>
      </c>
      <c r="R117" s="294">
        <f t="shared" si="27"/>
        <v>0</v>
      </c>
      <c r="S117" s="290"/>
      <c r="T117" s="258">
        <f t="shared" si="28"/>
        <v>0</v>
      </c>
      <c r="U117" s="142"/>
    </row>
    <row r="118" spans="1:22" s="43" customFormat="1" hidden="1" outlineLevel="1">
      <c r="A118" s="138"/>
      <c r="B118" s="32"/>
      <c r="C118" s="32"/>
      <c r="D118" s="187"/>
      <c r="E118" s="31"/>
      <c r="F118" s="28"/>
      <c r="G118" s="34"/>
      <c r="H118" s="115" t="str">
        <f t="shared" si="22"/>
        <v xml:space="preserve"> </v>
      </c>
      <c r="I118" s="33"/>
      <c r="J118" s="33"/>
      <c r="K118" s="227">
        <f t="shared" si="23"/>
        <v>0</v>
      </c>
      <c r="L118" s="194"/>
      <c r="M118" s="194"/>
      <c r="N118" s="226">
        <f t="shared" si="24"/>
        <v>0</v>
      </c>
      <c r="O118" s="221" t="str">
        <f>IFERROR(INDEX('CUPE &amp; UTFA Teaching Rates'!$A$6:$T$12,MATCH('TA Payroll Reconciliation '!$D118,'CUPE &amp; UTFA Teaching Rates'!$A$6:$A$12,0),MATCH('TA Payroll Reconciliation '!$L118,'CUPE &amp; UTFA Teaching Rates'!$A$6:$T$6,0)), "0")</f>
        <v>0</v>
      </c>
      <c r="P118" s="135">
        <f t="shared" si="25"/>
        <v>0</v>
      </c>
      <c r="Q118" s="135">
        <f t="shared" si="26"/>
        <v>0</v>
      </c>
      <c r="R118" s="294">
        <f t="shared" si="27"/>
        <v>0</v>
      </c>
      <c r="S118" s="290"/>
      <c r="T118" s="258">
        <f t="shared" si="28"/>
        <v>0</v>
      </c>
      <c r="U118" s="143"/>
      <c r="V118" s="59"/>
    </row>
    <row r="119" spans="1:22" s="43" customFormat="1" hidden="1" outlineLevel="1">
      <c r="A119" s="138"/>
      <c r="B119" s="32"/>
      <c r="C119" s="32"/>
      <c r="D119" s="187"/>
      <c r="E119" s="31"/>
      <c r="F119" s="28"/>
      <c r="G119" s="34"/>
      <c r="H119" s="115" t="str">
        <f t="shared" si="22"/>
        <v xml:space="preserve"> </v>
      </c>
      <c r="I119" s="33"/>
      <c r="J119" s="33"/>
      <c r="K119" s="227">
        <f t="shared" si="23"/>
        <v>0</v>
      </c>
      <c r="L119" s="194"/>
      <c r="M119" s="194"/>
      <c r="N119" s="226">
        <f t="shared" si="24"/>
        <v>0</v>
      </c>
      <c r="O119" s="221" t="str">
        <f>IFERROR(INDEX('CUPE &amp; UTFA Teaching Rates'!$A$6:$T$12,MATCH('TA Payroll Reconciliation '!$D119,'CUPE &amp; UTFA Teaching Rates'!$A$6:$A$12,0),MATCH('TA Payroll Reconciliation '!$L119,'CUPE &amp; UTFA Teaching Rates'!$A$6:$T$6,0)), "0")</f>
        <v>0</v>
      </c>
      <c r="P119" s="135">
        <f t="shared" si="25"/>
        <v>0</v>
      </c>
      <c r="Q119" s="135">
        <f t="shared" si="26"/>
        <v>0</v>
      </c>
      <c r="R119" s="294">
        <f t="shared" si="27"/>
        <v>0</v>
      </c>
      <c r="S119" s="290"/>
      <c r="T119" s="258">
        <f t="shared" si="28"/>
        <v>0</v>
      </c>
      <c r="U119" s="142"/>
    </row>
    <row r="120" spans="1:22" s="43" customFormat="1" hidden="1" outlineLevel="1">
      <c r="A120" s="138"/>
      <c r="B120" s="32"/>
      <c r="C120" s="32"/>
      <c r="D120" s="187"/>
      <c r="E120" s="31"/>
      <c r="F120" s="28"/>
      <c r="G120" s="34"/>
      <c r="H120" s="115" t="str">
        <f t="shared" si="22"/>
        <v xml:space="preserve"> </v>
      </c>
      <c r="I120" s="33"/>
      <c r="J120" s="33"/>
      <c r="K120" s="227">
        <f t="shared" si="23"/>
        <v>0</v>
      </c>
      <c r="L120" s="194"/>
      <c r="M120" s="194"/>
      <c r="N120" s="226">
        <f t="shared" si="24"/>
        <v>0</v>
      </c>
      <c r="O120" s="221" t="str">
        <f>IFERROR(INDEX('CUPE &amp; UTFA Teaching Rates'!$A$6:$T$12,MATCH('TA Payroll Reconciliation '!$D120,'CUPE &amp; UTFA Teaching Rates'!$A$6:$A$12,0),MATCH('TA Payroll Reconciliation '!$L120,'CUPE &amp; UTFA Teaching Rates'!$A$6:$T$6,0)), "0")</f>
        <v>0</v>
      </c>
      <c r="P120" s="135">
        <f t="shared" si="25"/>
        <v>0</v>
      </c>
      <c r="Q120" s="135">
        <f t="shared" si="26"/>
        <v>0</v>
      </c>
      <c r="R120" s="294">
        <f t="shared" si="27"/>
        <v>0</v>
      </c>
      <c r="S120" s="290"/>
      <c r="T120" s="258">
        <f t="shared" si="28"/>
        <v>0</v>
      </c>
      <c r="U120" s="142"/>
    </row>
    <row r="121" spans="1:22" s="43" customFormat="1" hidden="1" outlineLevel="1">
      <c r="A121" s="141"/>
      <c r="B121" s="32"/>
      <c r="C121" s="32"/>
      <c r="D121" s="187"/>
      <c r="E121" s="31"/>
      <c r="F121" s="28"/>
      <c r="G121" s="34"/>
      <c r="H121" s="115" t="str">
        <f t="shared" si="22"/>
        <v xml:space="preserve"> </v>
      </c>
      <c r="I121" s="33"/>
      <c r="J121" s="33"/>
      <c r="K121" s="227">
        <f t="shared" si="23"/>
        <v>0</v>
      </c>
      <c r="L121" s="194"/>
      <c r="M121" s="194"/>
      <c r="N121" s="226">
        <f t="shared" si="24"/>
        <v>0</v>
      </c>
      <c r="O121" s="221" t="str">
        <f>IFERROR(INDEX('CUPE &amp; UTFA Teaching Rates'!$A$6:$T$12,MATCH('TA Payroll Reconciliation '!$D121,'CUPE &amp; UTFA Teaching Rates'!$A$6:$A$12,0),MATCH('TA Payroll Reconciliation '!$L121,'CUPE &amp; UTFA Teaching Rates'!$A$6:$T$6,0)), "0")</f>
        <v>0</v>
      </c>
      <c r="P121" s="135">
        <f t="shared" si="25"/>
        <v>0</v>
      </c>
      <c r="Q121" s="135">
        <f t="shared" si="26"/>
        <v>0</v>
      </c>
      <c r="R121" s="294">
        <f t="shared" si="27"/>
        <v>0</v>
      </c>
      <c r="S121" s="290"/>
      <c r="T121" s="258">
        <f t="shared" si="28"/>
        <v>0</v>
      </c>
      <c r="U121" s="143"/>
      <c r="V121" s="59"/>
    </row>
    <row r="122" spans="1:22" s="43" customFormat="1" hidden="1" outlineLevel="1">
      <c r="A122" s="138"/>
      <c r="B122" s="32"/>
      <c r="C122" s="32"/>
      <c r="D122" s="187"/>
      <c r="E122" s="31"/>
      <c r="F122" s="28"/>
      <c r="G122" s="34"/>
      <c r="H122" s="115" t="str">
        <f t="shared" si="22"/>
        <v xml:space="preserve"> </v>
      </c>
      <c r="I122" s="33"/>
      <c r="J122" s="33"/>
      <c r="K122" s="227">
        <f t="shared" si="23"/>
        <v>0</v>
      </c>
      <c r="L122" s="194"/>
      <c r="M122" s="194"/>
      <c r="N122" s="226">
        <f t="shared" si="24"/>
        <v>0</v>
      </c>
      <c r="O122" s="221" t="str">
        <f>IFERROR(INDEX('CUPE &amp; UTFA Teaching Rates'!$A$6:$T$12,MATCH('TA Payroll Reconciliation '!$D122,'CUPE &amp; UTFA Teaching Rates'!$A$6:$A$12,0),MATCH('TA Payroll Reconciliation '!$L122,'CUPE &amp; UTFA Teaching Rates'!$A$6:$T$6,0)), "0")</f>
        <v>0</v>
      </c>
      <c r="P122" s="135">
        <f t="shared" si="25"/>
        <v>0</v>
      </c>
      <c r="Q122" s="135">
        <f t="shared" si="26"/>
        <v>0</v>
      </c>
      <c r="R122" s="294">
        <f t="shared" si="27"/>
        <v>0</v>
      </c>
      <c r="S122" s="290"/>
      <c r="T122" s="258">
        <f t="shared" si="28"/>
        <v>0</v>
      </c>
      <c r="U122" s="142"/>
    </row>
    <row r="123" spans="1:22" s="43" customFormat="1" hidden="1" outlineLevel="1">
      <c r="A123" s="141"/>
      <c r="B123" s="140"/>
      <c r="C123" s="32"/>
      <c r="D123" s="187"/>
      <c r="E123" s="31"/>
      <c r="F123" s="28"/>
      <c r="G123" s="34"/>
      <c r="H123" s="115" t="str">
        <f t="shared" si="22"/>
        <v xml:space="preserve"> </v>
      </c>
      <c r="I123" s="33"/>
      <c r="J123" s="33"/>
      <c r="K123" s="227">
        <f t="shared" si="23"/>
        <v>0</v>
      </c>
      <c r="L123" s="194"/>
      <c r="M123" s="194"/>
      <c r="N123" s="226">
        <f t="shared" si="24"/>
        <v>0</v>
      </c>
      <c r="O123" s="221" t="str">
        <f>IFERROR(INDEX('CUPE &amp; UTFA Teaching Rates'!$A$6:$T$12,MATCH('TA Payroll Reconciliation '!$D123,'CUPE &amp; UTFA Teaching Rates'!$A$6:$A$12,0),MATCH('TA Payroll Reconciliation '!$L123,'CUPE &amp; UTFA Teaching Rates'!$A$6:$T$6,0)), "0")</f>
        <v>0</v>
      </c>
      <c r="P123" s="135">
        <f t="shared" si="25"/>
        <v>0</v>
      </c>
      <c r="Q123" s="135">
        <f t="shared" si="26"/>
        <v>0</v>
      </c>
      <c r="R123" s="294">
        <f t="shared" si="27"/>
        <v>0</v>
      </c>
      <c r="S123" s="290"/>
      <c r="T123" s="258">
        <f t="shared" si="28"/>
        <v>0</v>
      </c>
      <c r="U123" s="142"/>
    </row>
    <row r="124" spans="1:22" s="43" customFormat="1" hidden="1" outlineLevel="1">
      <c r="A124" s="138"/>
      <c r="B124" s="32"/>
      <c r="C124" s="32"/>
      <c r="D124" s="187"/>
      <c r="E124" s="31"/>
      <c r="F124" s="28"/>
      <c r="G124" s="34"/>
      <c r="H124" s="115" t="str">
        <f t="shared" si="22"/>
        <v xml:space="preserve"> </v>
      </c>
      <c r="I124" s="33"/>
      <c r="J124" s="33"/>
      <c r="K124" s="227">
        <f t="shared" si="23"/>
        <v>0</v>
      </c>
      <c r="L124" s="194"/>
      <c r="M124" s="194"/>
      <c r="N124" s="226">
        <f t="shared" si="24"/>
        <v>0</v>
      </c>
      <c r="O124" s="221" t="str">
        <f>IFERROR(INDEX('CUPE &amp; UTFA Teaching Rates'!$A$6:$T$12,MATCH('TA Payroll Reconciliation '!$D124,'CUPE &amp; UTFA Teaching Rates'!$A$6:$A$12,0),MATCH('TA Payroll Reconciliation '!$L124,'CUPE &amp; UTFA Teaching Rates'!$A$6:$T$6,0)), "0")</f>
        <v>0</v>
      </c>
      <c r="P124" s="135">
        <f t="shared" si="25"/>
        <v>0</v>
      </c>
      <c r="Q124" s="135">
        <f t="shared" si="26"/>
        <v>0</v>
      </c>
      <c r="R124" s="294">
        <f t="shared" si="27"/>
        <v>0</v>
      </c>
      <c r="S124" s="290"/>
      <c r="T124" s="258">
        <f t="shared" si="28"/>
        <v>0</v>
      </c>
      <c r="U124" s="143"/>
      <c r="V124" s="59"/>
    </row>
    <row r="125" spans="1:22" s="43" customFormat="1" hidden="1" outlineLevel="1">
      <c r="A125" s="139"/>
      <c r="B125" s="36"/>
      <c r="C125" s="36"/>
      <c r="D125" s="188"/>
      <c r="E125" s="35"/>
      <c r="F125" s="37"/>
      <c r="G125" s="39"/>
      <c r="H125" s="115" t="str">
        <f t="shared" si="22"/>
        <v xml:space="preserve"> </v>
      </c>
      <c r="I125" s="38"/>
      <c r="J125" s="38"/>
      <c r="K125" s="227">
        <f t="shared" si="23"/>
        <v>0</v>
      </c>
      <c r="L125" s="195"/>
      <c r="M125" s="195"/>
      <c r="N125" s="226">
        <f t="shared" si="24"/>
        <v>0</v>
      </c>
      <c r="O125" s="221" t="str">
        <f>IFERROR(INDEX('CUPE &amp; UTFA Teaching Rates'!$A$6:$T$12,MATCH('TA Payroll Reconciliation '!$D125,'CUPE &amp; UTFA Teaching Rates'!$A$6:$A$12,0),MATCH('TA Payroll Reconciliation '!$L125,'CUPE &amp; UTFA Teaching Rates'!$A$6:$T$6,0)), "0")</f>
        <v>0</v>
      </c>
      <c r="P125" s="135">
        <f t="shared" si="25"/>
        <v>0</v>
      </c>
      <c r="Q125" s="135">
        <f t="shared" si="26"/>
        <v>0</v>
      </c>
      <c r="R125" s="294">
        <f t="shared" si="27"/>
        <v>0</v>
      </c>
      <c r="S125" s="290"/>
      <c r="T125" s="258">
        <f t="shared" si="28"/>
        <v>0</v>
      </c>
      <c r="U125" s="143"/>
      <c r="V125" s="59"/>
    </row>
    <row r="126" spans="1:22" s="43" customFormat="1" hidden="1" outlineLevel="1">
      <c r="A126" s="138"/>
      <c r="B126" s="32"/>
      <c r="C126" s="32"/>
      <c r="D126" s="187"/>
      <c r="E126" s="31"/>
      <c r="F126" s="28"/>
      <c r="G126" s="34"/>
      <c r="H126" s="115" t="str">
        <f t="shared" si="22"/>
        <v xml:space="preserve"> </v>
      </c>
      <c r="I126" s="33"/>
      <c r="J126" s="33"/>
      <c r="K126" s="227">
        <f t="shared" si="23"/>
        <v>0</v>
      </c>
      <c r="L126" s="194"/>
      <c r="M126" s="194"/>
      <c r="N126" s="226">
        <f t="shared" si="24"/>
        <v>0</v>
      </c>
      <c r="O126" s="221" t="str">
        <f>IFERROR(INDEX('CUPE &amp; UTFA Teaching Rates'!$A$6:$T$12,MATCH('TA Payroll Reconciliation '!$D126,'CUPE &amp; UTFA Teaching Rates'!$A$6:$A$12,0),MATCH('TA Payroll Reconciliation '!$L126,'CUPE &amp; UTFA Teaching Rates'!$A$6:$T$6,0)), "0")</f>
        <v>0</v>
      </c>
      <c r="P126" s="135">
        <f t="shared" si="25"/>
        <v>0</v>
      </c>
      <c r="Q126" s="135">
        <f t="shared" si="26"/>
        <v>0</v>
      </c>
      <c r="R126" s="294">
        <f t="shared" si="27"/>
        <v>0</v>
      </c>
      <c r="S126" s="290"/>
      <c r="T126" s="258">
        <f t="shared" si="28"/>
        <v>0</v>
      </c>
      <c r="U126" s="143"/>
      <c r="V126" s="59"/>
    </row>
    <row r="127" spans="1:22" s="43" customFormat="1" hidden="1" outlineLevel="1">
      <c r="A127" s="138"/>
      <c r="B127" s="32"/>
      <c r="C127" s="32"/>
      <c r="D127" s="187"/>
      <c r="E127" s="31"/>
      <c r="F127" s="28"/>
      <c r="G127" s="34"/>
      <c r="H127" s="115" t="str">
        <f t="shared" si="22"/>
        <v xml:space="preserve"> </v>
      </c>
      <c r="I127" s="33"/>
      <c r="J127" s="33"/>
      <c r="K127" s="227">
        <f t="shared" si="23"/>
        <v>0</v>
      </c>
      <c r="L127" s="194"/>
      <c r="M127" s="194"/>
      <c r="N127" s="226">
        <f t="shared" si="24"/>
        <v>0</v>
      </c>
      <c r="O127" s="221" t="str">
        <f>IFERROR(INDEX('CUPE &amp; UTFA Teaching Rates'!$A$6:$T$12,MATCH('TA Payroll Reconciliation '!$D127,'CUPE &amp; UTFA Teaching Rates'!$A$6:$A$12,0),MATCH('TA Payroll Reconciliation '!$L127,'CUPE &amp; UTFA Teaching Rates'!$A$6:$T$6,0)), "0")</f>
        <v>0</v>
      </c>
      <c r="P127" s="135">
        <f t="shared" si="25"/>
        <v>0</v>
      </c>
      <c r="Q127" s="135">
        <f t="shared" si="26"/>
        <v>0</v>
      </c>
      <c r="R127" s="294">
        <f t="shared" si="27"/>
        <v>0</v>
      </c>
      <c r="S127" s="290"/>
      <c r="T127" s="258">
        <f t="shared" si="28"/>
        <v>0</v>
      </c>
      <c r="U127" s="142"/>
    </row>
    <row r="128" spans="1:22" s="43" customFormat="1" hidden="1" outlineLevel="1">
      <c r="A128" s="139"/>
      <c r="B128" s="36"/>
      <c r="C128" s="36"/>
      <c r="D128" s="188"/>
      <c r="E128" s="35"/>
      <c r="F128" s="37"/>
      <c r="G128" s="39"/>
      <c r="H128" s="115" t="str">
        <f t="shared" si="22"/>
        <v xml:space="preserve"> </v>
      </c>
      <c r="I128" s="38"/>
      <c r="J128" s="38"/>
      <c r="K128" s="227">
        <f t="shared" si="23"/>
        <v>0</v>
      </c>
      <c r="L128" s="195"/>
      <c r="M128" s="195"/>
      <c r="N128" s="226">
        <f t="shared" si="24"/>
        <v>0</v>
      </c>
      <c r="O128" s="221" t="str">
        <f>IFERROR(INDEX('CUPE &amp; UTFA Teaching Rates'!$A$6:$T$12,MATCH('TA Payroll Reconciliation '!$D128,'CUPE &amp; UTFA Teaching Rates'!$A$6:$A$12,0),MATCH('TA Payroll Reconciliation '!$L128,'CUPE &amp; UTFA Teaching Rates'!$A$6:$T$6,0)), "0")</f>
        <v>0</v>
      </c>
      <c r="P128" s="135">
        <f t="shared" si="25"/>
        <v>0</v>
      </c>
      <c r="Q128" s="135">
        <f t="shared" si="26"/>
        <v>0</v>
      </c>
      <c r="R128" s="294">
        <f t="shared" si="27"/>
        <v>0</v>
      </c>
      <c r="S128" s="290"/>
      <c r="T128" s="258">
        <f t="shared" si="28"/>
        <v>0</v>
      </c>
      <c r="U128" s="143"/>
      <c r="V128" s="59"/>
    </row>
    <row r="129" spans="1:24" s="43" customFormat="1" hidden="1" outlineLevel="1">
      <c r="A129" s="138"/>
      <c r="B129" s="32"/>
      <c r="C129" s="32"/>
      <c r="D129" s="187"/>
      <c r="E129" s="31"/>
      <c r="F129" s="28"/>
      <c r="G129" s="34"/>
      <c r="H129" s="115" t="str">
        <f t="shared" si="22"/>
        <v xml:space="preserve"> </v>
      </c>
      <c r="I129" s="33"/>
      <c r="J129" s="33"/>
      <c r="K129" s="227">
        <f t="shared" si="23"/>
        <v>0</v>
      </c>
      <c r="L129" s="194"/>
      <c r="M129" s="194"/>
      <c r="N129" s="226">
        <f t="shared" si="24"/>
        <v>0</v>
      </c>
      <c r="O129" s="221" t="str">
        <f>IFERROR(INDEX('CUPE &amp; UTFA Teaching Rates'!$A$6:$T$12,MATCH('TA Payroll Reconciliation '!$D129,'CUPE &amp; UTFA Teaching Rates'!$A$6:$A$12,0),MATCH('TA Payroll Reconciliation '!$L129,'CUPE &amp; UTFA Teaching Rates'!$A$6:$T$6,0)), "0")</f>
        <v>0</v>
      </c>
      <c r="P129" s="135">
        <f t="shared" si="25"/>
        <v>0</v>
      </c>
      <c r="Q129" s="135">
        <f t="shared" si="26"/>
        <v>0</v>
      </c>
      <c r="R129" s="294">
        <f t="shared" si="27"/>
        <v>0</v>
      </c>
      <c r="S129" s="290"/>
      <c r="T129" s="258">
        <f t="shared" si="28"/>
        <v>0</v>
      </c>
      <c r="U129" s="143"/>
      <c r="V129" s="59"/>
    </row>
    <row r="130" spans="1:24" s="43" customFormat="1" hidden="1" outlineLevel="1">
      <c r="A130" s="138"/>
      <c r="B130" s="32"/>
      <c r="C130" s="32"/>
      <c r="D130" s="187"/>
      <c r="E130" s="31"/>
      <c r="F130" s="28"/>
      <c r="G130" s="34"/>
      <c r="H130" s="115" t="str">
        <f t="shared" si="22"/>
        <v xml:space="preserve"> </v>
      </c>
      <c r="I130" s="33"/>
      <c r="J130" s="33"/>
      <c r="K130" s="227">
        <f t="shared" si="23"/>
        <v>0</v>
      </c>
      <c r="L130" s="194"/>
      <c r="M130" s="194"/>
      <c r="N130" s="226">
        <f t="shared" si="24"/>
        <v>0</v>
      </c>
      <c r="O130" s="221" t="str">
        <f>IFERROR(INDEX('CUPE &amp; UTFA Teaching Rates'!$A$6:$T$12,MATCH('TA Payroll Reconciliation '!$D130,'CUPE &amp; UTFA Teaching Rates'!$A$6:$A$12,0),MATCH('TA Payroll Reconciliation '!$L130,'CUPE &amp; UTFA Teaching Rates'!$A$6:$T$6,0)), "0")</f>
        <v>0</v>
      </c>
      <c r="P130" s="135">
        <f t="shared" si="25"/>
        <v>0</v>
      </c>
      <c r="Q130" s="135">
        <f t="shared" si="26"/>
        <v>0</v>
      </c>
      <c r="R130" s="294">
        <f t="shared" si="27"/>
        <v>0</v>
      </c>
      <c r="S130" s="290"/>
      <c r="T130" s="258">
        <f t="shared" si="28"/>
        <v>0</v>
      </c>
      <c r="U130" s="142"/>
    </row>
    <row r="131" spans="1:24" s="43" customFormat="1" hidden="1" outlineLevel="1">
      <c r="A131" s="138"/>
      <c r="B131" s="32"/>
      <c r="C131" s="32"/>
      <c r="D131" s="187"/>
      <c r="E131" s="31"/>
      <c r="F131" s="40"/>
      <c r="G131" s="34"/>
      <c r="H131" s="115" t="str">
        <f t="shared" si="22"/>
        <v xml:space="preserve"> </v>
      </c>
      <c r="I131" s="33"/>
      <c r="J131" s="33"/>
      <c r="K131" s="227">
        <f t="shared" si="23"/>
        <v>0</v>
      </c>
      <c r="L131" s="194"/>
      <c r="M131" s="194"/>
      <c r="N131" s="226">
        <f t="shared" si="24"/>
        <v>0</v>
      </c>
      <c r="O131" s="221" t="str">
        <f>IFERROR(INDEX('CUPE &amp; UTFA Teaching Rates'!$A$6:$T$12,MATCH('TA Payroll Reconciliation '!$D131,'CUPE &amp; UTFA Teaching Rates'!$A$6:$A$12,0),MATCH('TA Payroll Reconciliation '!$L131,'CUPE &amp; UTFA Teaching Rates'!$A$6:$T$6,0)), "0")</f>
        <v>0</v>
      </c>
      <c r="P131" s="135">
        <f t="shared" si="25"/>
        <v>0</v>
      </c>
      <c r="Q131" s="135">
        <f t="shared" si="26"/>
        <v>0</v>
      </c>
      <c r="R131" s="294">
        <f t="shared" si="27"/>
        <v>0</v>
      </c>
      <c r="S131" s="290"/>
      <c r="T131" s="258">
        <f t="shared" si="28"/>
        <v>0</v>
      </c>
      <c r="U131" s="142"/>
    </row>
    <row r="132" spans="1:24" s="43" customFormat="1" hidden="1" outlineLevel="1">
      <c r="A132" s="138"/>
      <c r="B132" s="32"/>
      <c r="C132" s="32"/>
      <c r="D132" s="187"/>
      <c r="E132" s="31"/>
      <c r="F132" s="28"/>
      <c r="G132" s="34"/>
      <c r="H132" s="115" t="str">
        <f t="shared" si="22"/>
        <v xml:space="preserve"> </v>
      </c>
      <c r="I132" s="33"/>
      <c r="J132" s="33"/>
      <c r="K132" s="227">
        <f t="shared" si="23"/>
        <v>0</v>
      </c>
      <c r="L132" s="194"/>
      <c r="M132" s="194"/>
      <c r="N132" s="226">
        <f t="shared" si="24"/>
        <v>0</v>
      </c>
      <c r="O132" s="221" t="str">
        <f>IFERROR(INDEX('CUPE &amp; UTFA Teaching Rates'!$A$6:$T$12,MATCH('TA Payroll Reconciliation '!$D132,'CUPE &amp; UTFA Teaching Rates'!$A$6:$A$12,0),MATCH('TA Payroll Reconciliation '!$L132,'CUPE &amp; UTFA Teaching Rates'!$A$6:$T$6,0)), "0")</f>
        <v>0</v>
      </c>
      <c r="P132" s="135">
        <f t="shared" si="25"/>
        <v>0</v>
      </c>
      <c r="Q132" s="135">
        <f t="shared" si="26"/>
        <v>0</v>
      </c>
      <c r="R132" s="294">
        <f t="shared" si="27"/>
        <v>0</v>
      </c>
      <c r="S132" s="290"/>
      <c r="T132" s="258">
        <f t="shared" si="28"/>
        <v>0</v>
      </c>
      <c r="U132" s="143"/>
      <c r="V132" s="59"/>
    </row>
    <row r="133" spans="1:24" s="43" customFormat="1" hidden="1" outlineLevel="1">
      <c r="A133" s="138"/>
      <c r="B133" s="32"/>
      <c r="C133" s="32"/>
      <c r="D133" s="187"/>
      <c r="E133" s="31"/>
      <c r="F133" s="28"/>
      <c r="G133" s="34"/>
      <c r="H133" s="115" t="str">
        <f t="shared" si="22"/>
        <v xml:space="preserve"> </v>
      </c>
      <c r="I133" s="33"/>
      <c r="J133" s="33"/>
      <c r="K133" s="227">
        <f t="shared" si="23"/>
        <v>0</v>
      </c>
      <c r="L133" s="194"/>
      <c r="M133" s="194"/>
      <c r="N133" s="226">
        <f t="shared" si="24"/>
        <v>0</v>
      </c>
      <c r="O133" s="221" t="str">
        <f>IFERROR(INDEX('CUPE &amp; UTFA Teaching Rates'!$A$6:$T$12,MATCH('TA Payroll Reconciliation '!$D133,'CUPE &amp; UTFA Teaching Rates'!$A$6:$A$12,0),MATCH('TA Payroll Reconciliation '!$L133,'CUPE &amp; UTFA Teaching Rates'!$A$6:$T$6,0)), "0")</f>
        <v>0</v>
      </c>
      <c r="P133" s="135">
        <f t="shared" si="25"/>
        <v>0</v>
      </c>
      <c r="Q133" s="135">
        <f t="shared" si="26"/>
        <v>0</v>
      </c>
      <c r="R133" s="294">
        <f t="shared" si="27"/>
        <v>0</v>
      </c>
      <c r="S133" s="290"/>
      <c r="T133" s="258">
        <f t="shared" si="28"/>
        <v>0</v>
      </c>
      <c r="U133" s="143"/>
      <c r="V133" s="59"/>
    </row>
    <row r="134" spans="1:24" s="43" customFormat="1" hidden="1" outlineLevel="1">
      <c r="A134" s="138"/>
      <c r="B134" s="32"/>
      <c r="C134" s="32"/>
      <c r="D134" s="187"/>
      <c r="E134" s="31"/>
      <c r="F134" s="28"/>
      <c r="G134" s="34"/>
      <c r="H134" s="115" t="str">
        <f t="shared" si="22"/>
        <v xml:space="preserve"> </v>
      </c>
      <c r="I134" s="33"/>
      <c r="J134" s="33"/>
      <c r="K134" s="227">
        <f t="shared" si="23"/>
        <v>0</v>
      </c>
      <c r="L134" s="194"/>
      <c r="M134" s="194"/>
      <c r="N134" s="226">
        <f t="shared" si="24"/>
        <v>0</v>
      </c>
      <c r="O134" s="221" t="str">
        <f>IFERROR(INDEX('CUPE &amp; UTFA Teaching Rates'!$A$6:$T$12,MATCH('TA Payroll Reconciliation '!$D134,'CUPE &amp; UTFA Teaching Rates'!$A$6:$A$12,0),MATCH('TA Payroll Reconciliation '!$L134,'CUPE &amp; UTFA Teaching Rates'!$A$6:$T$6,0)), "0")</f>
        <v>0</v>
      </c>
      <c r="P134" s="135">
        <f t="shared" si="25"/>
        <v>0</v>
      </c>
      <c r="Q134" s="135">
        <f t="shared" si="26"/>
        <v>0</v>
      </c>
      <c r="R134" s="294">
        <f t="shared" si="27"/>
        <v>0</v>
      </c>
      <c r="S134" s="290"/>
      <c r="T134" s="258">
        <f t="shared" si="28"/>
        <v>0</v>
      </c>
      <c r="U134" s="142"/>
    </row>
    <row r="135" spans="1:24" s="43" customFormat="1" hidden="1" outlineLevel="1">
      <c r="A135" s="138"/>
      <c r="B135" s="32"/>
      <c r="C135" s="32"/>
      <c r="D135" s="187"/>
      <c r="E135" s="31"/>
      <c r="F135" s="28"/>
      <c r="G135" s="34"/>
      <c r="H135" s="115" t="str">
        <f t="shared" si="22"/>
        <v xml:space="preserve"> </v>
      </c>
      <c r="I135" s="33"/>
      <c r="J135" s="33"/>
      <c r="K135" s="227">
        <f t="shared" si="23"/>
        <v>0</v>
      </c>
      <c r="L135" s="194"/>
      <c r="M135" s="194"/>
      <c r="N135" s="226">
        <f t="shared" si="24"/>
        <v>0</v>
      </c>
      <c r="O135" s="221" t="str">
        <f>IFERROR(INDEX('CUPE &amp; UTFA Teaching Rates'!$A$6:$T$12,MATCH('TA Payroll Reconciliation '!$D135,'CUPE &amp; UTFA Teaching Rates'!$A$6:$A$12,0),MATCH('TA Payroll Reconciliation '!$L135,'CUPE &amp; UTFA Teaching Rates'!$A$6:$T$6,0)), "0")</f>
        <v>0</v>
      </c>
      <c r="P135" s="135">
        <f t="shared" si="25"/>
        <v>0</v>
      </c>
      <c r="Q135" s="135">
        <f t="shared" si="26"/>
        <v>0</v>
      </c>
      <c r="R135" s="294">
        <f t="shared" si="27"/>
        <v>0</v>
      </c>
      <c r="S135" s="290"/>
      <c r="T135" s="258">
        <f t="shared" si="28"/>
        <v>0</v>
      </c>
      <c r="U135" s="143"/>
      <c r="V135" s="59"/>
    </row>
    <row r="136" spans="1:24" s="43" customFormat="1" hidden="1" outlineLevel="1">
      <c r="A136" s="138"/>
      <c r="B136" s="32"/>
      <c r="C136" s="32"/>
      <c r="D136" s="187"/>
      <c r="E136" s="31"/>
      <c r="F136" s="28"/>
      <c r="G136" s="34"/>
      <c r="H136" s="115" t="str">
        <f t="shared" ref="H136:H154" si="29">CONCATENATE(F136," ",G136)</f>
        <v xml:space="preserve"> </v>
      </c>
      <c r="I136" s="33"/>
      <c r="J136" s="33"/>
      <c r="K136" s="227">
        <f t="shared" ref="K136:K154" si="30">SUM(I136:J136)</f>
        <v>0</v>
      </c>
      <c r="L136" s="194"/>
      <c r="M136" s="194"/>
      <c r="N136" s="226">
        <f t="shared" ref="N136:N152" si="31">IF(L136&lt;&gt;0, DATEDIF(L136,M136,"m")+1,0)</f>
        <v>0</v>
      </c>
      <c r="O136" s="221" t="str">
        <f>IFERROR(INDEX('CUPE &amp; UTFA Teaching Rates'!$A$6:$T$12,MATCH('TA Payroll Reconciliation '!$D136,'CUPE &amp; UTFA Teaching Rates'!$A$6:$A$12,0),MATCH('TA Payroll Reconciliation '!$L136,'CUPE &amp; UTFA Teaching Rates'!$A$6:$T$6,0)), "0")</f>
        <v>0</v>
      </c>
      <c r="P136" s="135">
        <f t="shared" ref="P136:P154" si="32">+I136*O136</f>
        <v>0</v>
      </c>
      <c r="Q136" s="135">
        <f t="shared" ref="Q136:Q154" si="33">O136*J136</f>
        <v>0</v>
      </c>
      <c r="R136" s="294">
        <f t="shared" ref="R136:R154" si="34">SUM(P136:Q136)</f>
        <v>0</v>
      </c>
      <c r="S136" s="290"/>
      <c r="T136" s="258">
        <f t="shared" ref="T136:T154" si="35">IF(A136=A135,0,S136-SUMIF($A$8:$A$154,A136,$P$8:$P$154))</f>
        <v>0</v>
      </c>
      <c r="U136" s="146"/>
    </row>
    <row r="137" spans="1:24" hidden="1" outlineLevel="1">
      <c r="A137" s="138"/>
      <c r="B137" s="32"/>
      <c r="C137" s="32"/>
      <c r="D137" s="187"/>
      <c r="E137" s="31"/>
      <c r="F137" s="28"/>
      <c r="G137" s="34"/>
      <c r="H137" s="115" t="str">
        <f t="shared" si="29"/>
        <v xml:space="preserve"> </v>
      </c>
      <c r="I137" s="33"/>
      <c r="J137" s="33"/>
      <c r="K137" s="227">
        <f t="shared" si="30"/>
        <v>0</v>
      </c>
      <c r="L137" s="194"/>
      <c r="M137" s="194"/>
      <c r="N137" s="226">
        <f t="shared" si="31"/>
        <v>0</v>
      </c>
      <c r="O137" s="221" t="str">
        <f>IFERROR(INDEX('CUPE &amp; UTFA Teaching Rates'!$A$6:$T$12,MATCH('TA Payroll Reconciliation '!$D137,'CUPE &amp; UTFA Teaching Rates'!$A$6:$A$12,0),MATCH('TA Payroll Reconciliation '!$L137,'CUPE &amp; UTFA Teaching Rates'!$A$6:$T$6,0)), "0")</f>
        <v>0</v>
      </c>
      <c r="P137" s="135">
        <f t="shared" si="32"/>
        <v>0</v>
      </c>
      <c r="Q137" s="135">
        <f t="shared" si="33"/>
        <v>0</v>
      </c>
      <c r="R137" s="294">
        <f t="shared" si="34"/>
        <v>0</v>
      </c>
      <c r="S137" s="290"/>
      <c r="T137" s="258">
        <f t="shared" si="35"/>
        <v>0</v>
      </c>
      <c r="U137" s="147"/>
      <c r="V137" s="44"/>
    </row>
    <row r="138" spans="1:24" hidden="1" outlineLevel="1">
      <c r="A138" s="138"/>
      <c r="B138" s="32"/>
      <c r="C138" s="32"/>
      <c r="D138" s="187"/>
      <c r="E138" s="31"/>
      <c r="F138" s="28"/>
      <c r="G138" s="34"/>
      <c r="H138" s="115" t="str">
        <f t="shared" si="29"/>
        <v xml:space="preserve"> </v>
      </c>
      <c r="I138" s="33"/>
      <c r="J138" s="33"/>
      <c r="K138" s="227">
        <f t="shared" si="30"/>
        <v>0</v>
      </c>
      <c r="L138" s="194"/>
      <c r="M138" s="194"/>
      <c r="N138" s="226">
        <f t="shared" si="31"/>
        <v>0</v>
      </c>
      <c r="O138" s="221" t="str">
        <f>IFERROR(INDEX('CUPE &amp; UTFA Teaching Rates'!$A$6:$T$12,MATCH('TA Payroll Reconciliation '!$D138,'CUPE &amp; UTFA Teaching Rates'!$A$6:$A$12,0),MATCH('TA Payroll Reconciliation '!$L138,'CUPE &amp; UTFA Teaching Rates'!$A$6:$T$6,0)), "0")</f>
        <v>0</v>
      </c>
      <c r="P138" s="135">
        <f t="shared" si="32"/>
        <v>0</v>
      </c>
      <c r="Q138" s="135">
        <f t="shared" si="33"/>
        <v>0</v>
      </c>
      <c r="R138" s="294">
        <f t="shared" si="34"/>
        <v>0</v>
      </c>
      <c r="S138" s="290"/>
      <c r="T138" s="258">
        <f t="shared" si="35"/>
        <v>0</v>
      </c>
      <c r="U138" s="143"/>
      <c r="V138" s="44"/>
      <c r="W138" s="44"/>
      <c r="X138" s="44"/>
    </row>
    <row r="139" spans="1:24" hidden="1" outlineLevel="1">
      <c r="A139" s="139"/>
      <c r="B139" s="36"/>
      <c r="C139" s="36"/>
      <c r="D139" s="188"/>
      <c r="E139" s="35"/>
      <c r="F139" s="229"/>
      <c r="G139" s="39"/>
      <c r="H139" s="115" t="str">
        <f t="shared" si="29"/>
        <v xml:space="preserve"> </v>
      </c>
      <c r="I139" s="38"/>
      <c r="J139" s="38"/>
      <c r="K139" s="227">
        <f t="shared" si="30"/>
        <v>0</v>
      </c>
      <c r="L139" s="195"/>
      <c r="M139" s="195"/>
      <c r="N139" s="226">
        <f t="shared" si="31"/>
        <v>0</v>
      </c>
      <c r="O139" s="221" t="str">
        <f>IFERROR(INDEX('CUPE &amp; UTFA Teaching Rates'!$A$6:$T$12,MATCH('TA Payroll Reconciliation '!$D139,'CUPE &amp; UTFA Teaching Rates'!$A$6:$A$12,0),MATCH('TA Payroll Reconciliation '!$L139,'CUPE &amp; UTFA Teaching Rates'!$A$6:$T$6,0)), "0")</f>
        <v>0</v>
      </c>
      <c r="P139" s="135">
        <f t="shared" si="32"/>
        <v>0</v>
      </c>
      <c r="Q139" s="135">
        <f t="shared" si="33"/>
        <v>0</v>
      </c>
      <c r="R139" s="294">
        <f t="shared" si="34"/>
        <v>0</v>
      </c>
      <c r="S139" s="290"/>
      <c r="T139" s="258">
        <f t="shared" si="35"/>
        <v>0</v>
      </c>
      <c r="U139" s="143"/>
      <c r="V139" s="44"/>
      <c r="W139" s="44"/>
      <c r="X139" s="44"/>
    </row>
    <row r="140" spans="1:24" hidden="1" outlineLevel="1">
      <c r="A140" s="139"/>
      <c r="B140" s="36"/>
      <c r="C140" s="36"/>
      <c r="D140" s="188"/>
      <c r="E140" s="35"/>
      <c r="F140" s="230"/>
      <c r="G140" s="230"/>
      <c r="H140" s="115" t="str">
        <f t="shared" si="29"/>
        <v xml:space="preserve"> </v>
      </c>
      <c r="I140" s="33"/>
      <c r="J140" s="33"/>
      <c r="K140" s="227">
        <f t="shared" si="30"/>
        <v>0</v>
      </c>
      <c r="L140" s="195"/>
      <c r="M140" s="195"/>
      <c r="N140" s="226">
        <f t="shared" si="31"/>
        <v>0</v>
      </c>
      <c r="O140" s="221" t="str">
        <f>IFERROR(INDEX('CUPE &amp; UTFA Teaching Rates'!$A$6:$T$12,MATCH('TA Payroll Reconciliation '!$D140,'CUPE &amp; UTFA Teaching Rates'!$A$6:$A$12,0),MATCH('TA Payroll Reconciliation '!$L140,'CUPE &amp; UTFA Teaching Rates'!$A$6:$T$6,0)), "0")</f>
        <v>0</v>
      </c>
      <c r="P140" s="135">
        <f t="shared" si="32"/>
        <v>0</v>
      </c>
      <c r="Q140" s="135">
        <f t="shared" si="33"/>
        <v>0</v>
      </c>
      <c r="R140" s="294">
        <f t="shared" si="34"/>
        <v>0</v>
      </c>
      <c r="S140" s="291"/>
      <c r="T140" s="258">
        <f t="shared" si="35"/>
        <v>0</v>
      </c>
      <c r="U140" s="147"/>
      <c r="V140" s="44"/>
    </row>
    <row r="141" spans="1:24" hidden="1" outlineLevel="1">
      <c r="A141" s="136"/>
      <c r="B141" s="27"/>
      <c r="C141" s="27"/>
      <c r="D141" s="186"/>
      <c r="E141" s="137"/>
      <c r="F141" s="230"/>
      <c r="G141" s="230"/>
      <c r="H141" s="115" t="str">
        <f t="shared" si="29"/>
        <v xml:space="preserve"> </v>
      </c>
      <c r="I141" s="33"/>
      <c r="J141" s="33"/>
      <c r="K141" s="227">
        <f t="shared" si="30"/>
        <v>0</v>
      </c>
      <c r="L141" s="195"/>
      <c r="M141" s="195"/>
      <c r="N141" s="226">
        <f t="shared" si="31"/>
        <v>0</v>
      </c>
      <c r="O141" s="221" t="str">
        <f>IFERROR(INDEX('CUPE &amp; UTFA Teaching Rates'!$A$6:$T$12,MATCH('TA Payroll Reconciliation '!$D141,'CUPE &amp; UTFA Teaching Rates'!$A$6:$A$12,0),MATCH('TA Payroll Reconciliation '!$L141,'CUPE &amp; UTFA Teaching Rates'!$A$6:$T$6,0)), "0")</f>
        <v>0</v>
      </c>
      <c r="P141" s="135">
        <f t="shared" si="32"/>
        <v>0</v>
      </c>
      <c r="Q141" s="135">
        <f t="shared" si="33"/>
        <v>0</v>
      </c>
      <c r="R141" s="294">
        <f t="shared" si="34"/>
        <v>0</v>
      </c>
      <c r="S141" s="291"/>
      <c r="T141" s="258">
        <f t="shared" si="35"/>
        <v>0</v>
      </c>
      <c r="U141" s="147"/>
      <c r="V141" s="44"/>
    </row>
    <row r="142" spans="1:24" hidden="1" outlineLevel="1">
      <c r="A142" s="138"/>
      <c r="B142" s="32"/>
      <c r="C142" s="32"/>
      <c r="D142" s="187"/>
      <c r="E142" s="31"/>
      <c r="F142" s="230"/>
      <c r="G142" s="230"/>
      <c r="H142" s="115" t="str">
        <f t="shared" si="29"/>
        <v xml:space="preserve"> </v>
      </c>
      <c r="I142" s="33"/>
      <c r="J142" s="33"/>
      <c r="K142" s="227">
        <f t="shared" si="30"/>
        <v>0</v>
      </c>
      <c r="L142" s="195"/>
      <c r="M142" s="195"/>
      <c r="N142" s="226">
        <f t="shared" si="31"/>
        <v>0</v>
      </c>
      <c r="O142" s="221" t="str">
        <f>IFERROR(INDEX('CUPE &amp; UTFA Teaching Rates'!$A$6:$T$12,MATCH('TA Payroll Reconciliation '!$D142,'CUPE &amp; UTFA Teaching Rates'!$A$6:$A$12,0),MATCH('TA Payroll Reconciliation '!$L142,'CUPE &amp; UTFA Teaching Rates'!$A$6:$T$6,0)), "0")</f>
        <v>0</v>
      </c>
      <c r="P142" s="135">
        <f t="shared" si="32"/>
        <v>0</v>
      </c>
      <c r="Q142" s="135">
        <f t="shared" si="33"/>
        <v>0</v>
      </c>
      <c r="R142" s="294">
        <f t="shared" si="34"/>
        <v>0</v>
      </c>
      <c r="S142" s="291"/>
      <c r="T142" s="258">
        <f t="shared" si="35"/>
        <v>0</v>
      </c>
      <c r="U142" s="147"/>
      <c r="V142" s="44"/>
    </row>
    <row r="143" spans="1:24" hidden="1" outlineLevel="1">
      <c r="A143" s="138"/>
      <c r="B143" s="32"/>
      <c r="C143" s="32"/>
      <c r="D143" s="187"/>
      <c r="E143" s="31"/>
      <c r="F143" s="230"/>
      <c r="G143" s="230"/>
      <c r="H143" s="115" t="str">
        <f t="shared" si="29"/>
        <v xml:space="preserve"> </v>
      </c>
      <c r="I143" s="33"/>
      <c r="J143" s="33"/>
      <c r="K143" s="227">
        <f t="shared" si="30"/>
        <v>0</v>
      </c>
      <c r="L143" s="195"/>
      <c r="M143" s="195"/>
      <c r="N143" s="226">
        <f t="shared" si="31"/>
        <v>0</v>
      </c>
      <c r="O143" s="221" t="str">
        <f>IFERROR(INDEX('CUPE &amp; UTFA Teaching Rates'!$A$6:$T$12,MATCH('TA Payroll Reconciliation '!$D143,'CUPE &amp; UTFA Teaching Rates'!$A$6:$A$12,0),MATCH('TA Payroll Reconciliation '!$L143,'CUPE &amp; UTFA Teaching Rates'!$A$6:$T$6,0)), "0")</f>
        <v>0</v>
      </c>
      <c r="P143" s="135">
        <f t="shared" si="32"/>
        <v>0</v>
      </c>
      <c r="Q143" s="135">
        <f t="shared" si="33"/>
        <v>0</v>
      </c>
      <c r="R143" s="294">
        <f t="shared" si="34"/>
        <v>0</v>
      </c>
      <c r="S143" s="291"/>
      <c r="T143" s="258">
        <f t="shared" si="35"/>
        <v>0</v>
      </c>
      <c r="U143" s="147"/>
      <c r="V143" s="44"/>
    </row>
    <row r="144" spans="1:24" hidden="1" outlineLevel="1">
      <c r="A144" s="138"/>
      <c r="B144" s="32"/>
      <c r="C144" s="32"/>
      <c r="D144" s="187"/>
      <c r="E144" s="31"/>
      <c r="F144" s="230"/>
      <c r="G144" s="230"/>
      <c r="H144" s="115" t="str">
        <f t="shared" si="29"/>
        <v xml:space="preserve"> </v>
      </c>
      <c r="I144" s="33"/>
      <c r="J144" s="33"/>
      <c r="K144" s="227">
        <f t="shared" si="30"/>
        <v>0</v>
      </c>
      <c r="L144" s="195"/>
      <c r="M144" s="195"/>
      <c r="N144" s="226">
        <f t="shared" si="31"/>
        <v>0</v>
      </c>
      <c r="O144" s="221" t="str">
        <f>IFERROR(INDEX('CUPE &amp; UTFA Teaching Rates'!$A$6:$T$12,MATCH('TA Payroll Reconciliation '!$D144,'CUPE &amp; UTFA Teaching Rates'!$A$6:$A$12,0),MATCH('TA Payroll Reconciliation '!$L144,'CUPE &amp; UTFA Teaching Rates'!$A$6:$T$6,0)), "0")</f>
        <v>0</v>
      </c>
      <c r="P144" s="135">
        <f t="shared" si="32"/>
        <v>0</v>
      </c>
      <c r="Q144" s="135">
        <f t="shared" si="33"/>
        <v>0</v>
      </c>
      <c r="R144" s="294">
        <f t="shared" si="34"/>
        <v>0</v>
      </c>
      <c r="S144" s="291"/>
      <c r="T144" s="258">
        <f t="shared" si="35"/>
        <v>0</v>
      </c>
      <c r="U144" s="147"/>
      <c r="V144" s="44"/>
    </row>
    <row r="145" spans="1:23" hidden="1" outlineLevel="1">
      <c r="A145" s="139"/>
      <c r="B145" s="36"/>
      <c r="C145" s="36"/>
      <c r="D145" s="188"/>
      <c r="E145" s="35"/>
      <c r="F145" s="230"/>
      <c r="G145" s="230"/>
      <c r="H145" s="115" t="str">
        <f t="shared" si="29"/>
        <v xml:space="preserve"> </v>
      </c>
      <c r="I145" s="33"/>
      <c r="J145" s="33"/>
      <c r="K145" s="227">
        <f t="shared" si="30"/>
        <v>0</v>
      </c>
      <c r="L145" s="195"/>
      <c r="M145" s="195"/>
      <c r="N145" s="226">
        <f t="shared" si="31"/>
        <v>0</v>
      </c>
      <c r="O145" s="221" t="str">
        <f>IFERROR(INDEX('CUPE &amp; UTFA Teaching Rates'!$A$6:$T$12,MATCH('TA Payroll Reconciliation '!$D145,'CUPE &amp; UTFA Teaching Rates'!$A$6:$A$12,0),MATCH('TA Payroll Reconciliation '!$L145,'CUPE &amp; UTFA Teaching Rates'!$A$6:$T$6,0)), "0")</f>
        <v>0</v>
      </c>
      <c r="P145" s="135">
        <f t="shared" si="32"/>
        <v>0</v>
      </c>
      <c r="Q145" s="135">
        <f t="shared" si="33"/>
        <v>0</v>
      </c>
      <c r="R145" s="294">
        <f t="shared" si="34"/>
        <v>0</v>
      </c>
      <c r="S145" s="291"/>
      <c r="T145" s="258">
        <f t="shared" si="35"/>
        <v>0</v>
      </c>
      <c r="U145" s="147"/>
      <c r="V145" s="44"/>
    </row>
    <row r="146" spans="1:23" hidden="1" outlineLevel="1">
      <c r="A146" s="138"/>
      <c r="B146" s="32"/>
      <c r="C146" s="32"/>
      <c r="D146" s="187"/>
      <c r="E146" s="31"/>
      <c r="F146" s="230"/>
      <c r="G146" s="230"/>
      <c r="H146" s="115" t="str">
        <f t="shared" si="29"/>
        <v xml:space="preserve"> </v>
      </c>
      <c r="I146" s="33"/>
      <c r="J146" s="33"/>
      <c r="K146" s="227">
        <f t="shared" si="30"/>
        <v>0</v>
      </c>
      <c r="L146" s="195"/>
      <c r="M146" s="195"/>
      <c r="N146" s="226">
        <f t="shared" si="31"/>
        <v>0</v>
      </c>
      <c r="O146" s="221" t="str">
        <f>IFERROR(INDEX('CUPE &amp; UTFA Teaching Rates'!$A$6:$T$12,MATCH('TA Payroll Reconciliation '!$D146,'CUPE &amp; UTFA Teaching Rates'!$A$6:$A$12,0),MATCH('TA Payroll Reconciliation '!$L146,'CUPE &amp; UTFA Teaching Rates'!$A$6:$T$6,0)), "0")</f>
        <v>0</v>
      </c>
      <c r="P146" s="135">
        <f t="shared" si="32"/>
        <v>0</v>
      </c>
      <c r="Q146" s="135">
        <f t="shared" si="33"/>
        <v>0</v>
      </c>
      <c r="R146" s="294">
        <f t="shared" si="34"/>
        <v>0</v>
      </c>
      <c r="S146" s="291"/>
      <c r="T146" s="258">
        <f t="shared" si="35"/>
        <v>0</v>
      </c>
      <c r="U146" s="147"/>
      <c r="V146" s="44"/>
    </row>
    <row r="147" spans="1:23" hidden="1" outlineLevel="1">
      <c r="A147" s="139"/>
      <c r="B147" s="36"/>
      <c r="C147" s="36"/>
      <c r="D147" s="187"/>
      <c r="E147" s="31"/>
      <c r="F147" s="230"/>
      <c r="G147" s="230"/>
      <c r="H147" s="115" t="str">
        <f t="shared" si="29"/>
        <v xml:space="preserve"> </v>
      </c>
      <c r="I147" s="33"/>
      <c r="J147" s="33"/>
      <c r="K147" s="227">
        <f t="shared" si="30"/>
        <v>0</v>
      </c>
      <c r="L147" s="195"/>
      <c r="M147" s="195"/>
      <c r="N147" s="226">
        <f t="shared" si="31"/>
        <v>0</v>
      </c>
      <c r="O147" s="221" t="str">
        <f>IFERROR(INDEX('CUPE &amp; UTFA Teaching Rates'!$A$6:$T$12,MATCH('TA Payroll Reconciliation '!$D147,'CUPE &amp; UTFA Teaching Rates'!$A$6:$A$12,0),MATCH('TA Payroll Reconciliation '!$L147,'CUPE &amp; UTFA Teaching Rates'!$A$6:$T$6,0)), "0")</f>
        <v>0</v>
      </c>
      <c r="P147" s="135">
        <f t="shared" si="32"/>
        <v>0</v>
      </c>
      <c r="Q147" s="135">
        <f t="shared" si="33"/>
        <v>0</v>
      </c>
      <c r="R147" s="294">
        <f t="shared" si="34"/>
        <v>0</v>
      </c>
      <c r="S147" s="291"/>
      <c r="T147" s="258">
        <f t="shared" si="35"/>
        <v>0</v>
      </c>
      <c r="U147" s="147"/>
      <c r="V147" s="44"/>
    </row>
    <row r="148" spans="1:23" hidden="1" outlineLevel="1">
      <c r="A148" s="139"/>
      <c r="B148" s="36"/>
      <c r="C148" s="36"/>
      <c r="D148" s="187"/>
      <c r="E148" s="31"/>
      <c r="F148" s="230"/>
      <c r="G148" s="230"/>
      <c r="H148" s="115" t="str">
        <f t="shared" si="29"/>
        <v xml:space="preserve"> </v>
      </c>
      <c r="I148" s="33"/>
      <c r="J148" s="33"/>
      <c r="K148" s="227">
        <f t="shared" si="30"/>
        <v>0</v>
      </c>
      <c r="L148" s="195"/>
      <c r="M148" s="195"/>
      <c r="N148" s="226">
        <f t="shared" si="31"/>
        <v>0</v>
      </c>
      <c r="O148" s="221" t="str">
        <f>IFERROR(INDEX('CUPE &amp; UTFA Teaching Rates'!$A$6:$T$12,MATCH('TA Payroll Reconciliation '!$D148,'CUPE &amp; UTFA Teaching Rates'!$A$6:$A$12,0),MATCH('TA Payroll Reconciliation '!$L148,'CUPE &amp; UTFA Teaching Rates'!$A$6:$T$6,0)), "0")</f>
        <v>0</v>
      </c>
      <c r="P148" s="135">
        <f t="shared" si="32"/>
        <v>0</v>
      </c>
      <c r="Q148" s="135">
        <f t="shared" si="33"/>
        <v>0</v>
      </c>
      <c r="R148" s="294">
        <f t="shared" si="34"/>
        <v>0</v>
      </c>
      <c r="S148" s="291"/>
      <c r="T148" s="258">
        <f t="shared" si="35"/>
        <v>0</v>
      </c>
      <c r="U148" s="147"/>
      <c r="V148" s="44"/>
    </row>
    <row r="149" spans="1:23" hidden="1" outlineLevel="1">
      <c r="A149" s="139"/>
      <c r="B149" s="36"/>
      <c r="C149" s="36"/>
      <c r="D149" s="187"/>
      <c r="E149" s="31"/>
      <c r="F149" s="230"/>
      <c r="G149" s="230"/>
      <c r="H149" s="115" t="str">
        <f t="shared" si="29"/>
        <v xml:space="preserve"> </v>
      </c>
      <c r="I149" s="33"/>
      <c r="J149" s="33"/>
      <c r="K149" s="227">
        <f t="shared" si="30"/>
        <v>0</v>
      </c>
      <c r="L149" s="195"/>
      <c r="M149" s="195"/>
      <c r="N149" s="226">
        <f t="shared" si="31"/>
        <v>0</v>
      </c>
      <c r="O149" s="221" t="str">
        <f>IFERROR(INDEX('CUPE &amp; UTFA Teaching Rates'!$A$6:$T$12,MATCH('TA Payroll Reconciliation '!$D149,'CUPE &amp; UTFA Teaching Rates'!$A$6:$A$12,0),MATCH('TA Payroll Reconciliation '!$L149,'CUPE &amp; UTFA Teaching Rates'!$A$6:$T$6,0)), "0")</f>
        <v>0</v>
      </c>
      <c r="P149" s="135">
        <f t="shared" si="32"/>
        <v>0</v>
      </c>
      <c r="Q149" s="135">
        <f t="shared" si="33"/>
        <v>0</v>
      </c>
      <c r="R149" s="294">
        <f t="shared" si="34"/>
        <v>0</v>
      </c>
      <c r="S149" s="291"/>
      <c r="T149" s="258">
        <f t="shared" si="35"/>
        <v>0</v>
      </c>
      <c r="U149" s="147"/>
      <c r="V149" s="44"/>
    </row>
    <row r="150" spans="1:23" hidden="1" outlineLevel="1">
      <c r="A150" s="138"/>
      <c r="B150" s="32"/>
      <c r="C150" s="32"/>
      <c r="D150" s="187"/>
      <c r="E150" s="31"/>
      <c r="F150" s="230"/>
      <c r="G150" s="230"/>
      <c r="H150" s="115" t="str">
        <f t="shared" si="29"/>
        <v xml:space="preserve"> </v>
      </c>
      <c r="I150" s="33"/>
      <c r="J150" s="33"/>
      <c r="K150" s="227">
        <f t="shared" si="30"/>
        <v>0</v>
      </c>
      <c r="L150" s="195"/>
      <c r="M150" s="195"/>
      <c r="N150" s="226">
        <f t="shared" si="31"/>
        <v>0</v>
      </c>
      <c r="O150" s="221" t="str">
        <f>IFERROR(INDEX('CUPE &amp; UTFA Teaching Rates'!$A$6:$T$12,MATCH('TA Payroll Reconciliation '!$D150,'CUPE &amp; UTFA Teaching Rates'!$A$6:$A$12,0),MATCH('TA Payroll Reconciliation '!$L150,'CUPE &amp; UTFA Teaching Rates'!$A$6:$T$6,0)), "0")</f>
        <v>0</v>
      </c>
      <c r="P150" s="135">
        <f t="shared" si="32"/>
        <v>0</v>
      </c>
      <c r="Q150" s="135">
        <f t="shared" si="33"/>
        <v>0</v>
      </c>
      <c r="R150" s="294">
        <f t="shared" si="34"/>
        <v>0</v>
      </c>
      <c r="S150" s="291"/>
      <c r="T150" s="258">
        <f t="shared" si="35"/>
        <v>0</v>
      </c>
      <c r="U150" s="147"/>
      <c r="V150" s="44"/>
    </row>
    <row r="151" spans="1:23" hidden="1" outlineLevel="1">
      <c r="A151" s="138"/>
      <c r="B151" s="32"/>
      <c r="C151" s="32"/>
      <c r="D151" s="187"/>
      <c r="E151" s="31"/>
      <c r="F151" s="230"/>
      <c r="G151" s="230"/>
      <c r="H151" s="115" t="str">
        <f t="shared" si="29"/>
        <v xml:space="preserve"> </v>
      </c>
      <c r="I151" s="33"/>
      <c r="J151" s="33"/>
      <c r="K151" s="227">
        <f t="shared" si="30"/>
        <v>0</v>
      </c>
      <c r="L151" s="195"/>
      <c r="M151" s="195"/>
      <c r="N151" s="226">
        <f t="shared" si="31"/>
        <v>0</v>
      </c>
      <c r="O151" s="221" t="str">
        <f>IFERROR(INDEX('CUPE &amp; UTFA Teaching Rates'!$A$6:$T$12,MATCH('TA Payroll Reconciliation '!$D151,'CUPE &amp; UTFA Teaching Rates'!$A$6:$A$12,0),MATCH('TA Payroll Reconciliation '!$L151,'CUPE &amp; UTFA Teaching Rates'!$A$6:$T$6,0)), "0")</f>
        <v>0</v>
      </c>
      <c r="P151" s="135">
        <f t="shared" si="32"/>
        <v>0</v>
      </c>
      <c r="Q151" s="135">
        <f t="shared" si="33"/>
        <v>0</v>
      </c>
      <c r="R151" s="294">
        <f t="shared" si="34"/>
        <v>0</v>
      </c>
      <c r="S151" s="291"/>
      <c r="T151" s="258">
        <f t="shared" si="35"/>
        <v>0</v>
      </c>
      <c r="U151" s="147"/>
      <c r="V151" s="44"/>
    </row>
    <row r="152" spans="1:23" hidden="1" outlineLevel="1">
      <c r="A152" s="138"/>
      <c r="B152" s="32"/>
      <c r="C152" s="32"/>
      <c r="D152" s="187"/>
      <c r="E152" s="31"/>
      <c r="F152" s="28"/>
      <c r="G152" s="34"/>
      <c r="H152" s="115" t="str">
        <f t="shared" si="29"/>
        <v xml:space="preserve"> </v>
      </c>
      <c r="I152" s="33"/>
      <c r="J152" s="33"/>
      <c r="K152" s="227">
        <f t="shared" si="30"/>
        <v>0</v>
      </c>
      <c r="L152" s="194"/>
      <c r="M152" s="194"/>
      <c r="N152" s="226">
        <f t="shared" si="31"/>
        <v>0</v>
      </c>
      <c r="O152" s="221" t="str">
        <f>IFERROR(INDEX('CUPE &amp; UTFA Teaching Rates'!$A$6:$T$12,MATCH('TA Payroll Reconciliation '!$D152,'CUPE &amp; UTFA Teaching Rates'!$A$6:$A$12,0),MATCH('TA Payroll Reconciliation '!$L152,'CUPE &amp; UTFA Teaching Rates'!$A$6:$T$6,0)), "0")</f>
        <v>0</v>
      </c>
      <c r="P152" s="135">
        <f t="shared" si="32"/>
        <v>0</v>
      </c>
      <c r="Q152" s="135">
        <f t="shared" si="33"/>
        <v>0</v>
      </c>
      <c r="R152" s="294">
        <f t="shared" si="34"/>
        <v>0</v>
      </c>
      <c r="S152" s="291"/>
      <c r="T152" s="258">
        <f t="shared" si="35"/>
        <v>0</v>
      </c>
      <c r="U152" s="147"/>
      <c r="V152" s="44"/>
    </row>
    <row r="153" spans="1:23" hidden="1" outlineLevel="1">
      <c r="A153" s="138"/>
      <c r="B153" s="32"/>
      <c r="C153" s="32"/>
      <c r="D153" s="187"/>
      <c r="E153" s="31"/>
      <c r="F153" s="28"/>
      <c r="G153" s="34"/>
      <c r="H153" s="115" t="str">
        <f t="shared" si="29"/>
        <v xml:space="preserve"> </v>
      </c>
      <c r="I153" s="33"/>
      <c r="J153" s="33"/>
      <c r="K153" s="227">
        <f t="shared" si="30"/>
        <v>0</v>
      </c>
      <c r="L153" s="194"/>
      <c r="M153" s="194"/>
      <c r="N153" s="231"/>
      <c r="O153" s="221" t="str">
        <f>IFERROR(INDEX('CUPE &amp; UTFA Teaching Rates'!$A$6:$T$12,MATCH('TA Payroll Reconciliation '!$D153,'CUPE &amp; UTFA Teaching Rates'!$A$6:$A$12,0),MATCH('TA Payroll Reconciliation '!$L153,'CUPE &amp; UTFA Teaching Rates'!$A$6:$T$6,0)), "0")</f>
        <v>0</v>
      </c>
      <c r="P153" s="135">
        <f t="shared" si="32"/>
        <v>0</v>
      </c>
      <c r="Q153" s="135">
        <f t="shared" si="33"/>
        <v>0</v>
      </c>
      <c r="R153" s="294">
        <f t="shared" si="34"/>
        <v>0</v>
      </c>
      <c r="S153" s="291"/>
      <c r="T153" s="258">
        <f t="shared" si="35"/>
        <v>0</v>
      </c>
      <c r="U153" s="147"/>
      <c r="V153" s="44">
        <v>0</v>
      </c>
      <c r="W153" s="62">
        <f>V153-T153</f>
        <v>0</v>
      </c>
    </row>
    <row r="154" spans="1:23" ht="15.75" collapsed="1" thickBot="1">
      <c r="A154" s="232"/>
      <c r="B154" s="233"/>
      <c r="C154" s="233"/>
      <c r="D154" s="234"/>
      <c r="E154" s="235"/>
      <c r="F154" s="236"/>
      <c r="G154" s="237"/>
      <c r="H154" s="116" t="str">
        <f t="shared" si="29"/>
        <v xml:space="preserve"> </v>
      </c>
      <c r="I154" s="240"/>
      <c r="J154" s="240"/>
      <c r="K154" s="241">
        <f t="shared" si="30"/>
        <v>0</v>
      </c>
      <c r="L154" s="238"/>
      <c r="M154" s="238"/>
      <c r="N154" s="239"/>
      <c r="O154" s="308" t="str">
        <f>IFERROR(INDEX('CUPE &amp; UTFA Teaching Rates'!$A$6:$T$12,MATCH('TA Payroll Reconciliation '!$D154,'CUPE &amp; UTFA Teaching Rates'!$A$6:$A$12,0),MATCH('TA Payroll Reconciliation '!$L154,'CUPE &amp; UTFA Teaching Rates'!$A$6:$T$6,0)), "0")</f>
        <v>0</v>
      </c>
      <c r="P154" s="150">
        <f t="shared" si="32"/>
        <v>0</v>
      </c>
      <c r="Q154" s="150">
        <f t="shared" si="33"/>
        <v>0</v>
      </c>
      <c r="R154" s="295">
        <f t="shared" si="34"/>
        <v>0</v>
      </c>
      <c r="S154" s="292"/>
      <c r="T154" s="300">
        <f t="shared" si="35"/>
        <v>0</v>
      </c>
      <c r="U154" s="148"/>
      <c r="V154" s="44">
        <v>0</v>
      </c>
      <c r="W154" s="62">
        <f>V154-T154</f>
        <v>0</v>
      </c>
    </row>
    <row r="155" spans="1:23" ht="16.5" thickTop="1" thickBot="1">
      <c r="A155" s="242"/>
      <c r="B155" s="243"/>
      <c r="C155" s="243"/>
      <c r="D155" s="244"/>
      <c r="E155" s="245"/>
      <c r="F155" s="246"/>
      <c r="G155" s="247"/>
      <c r="H155" s="117"/>
      <c r="I155" s="250">
        <f>SUM(I8:I154)</f>
        <v>2025</v>
      </c>
      <c r="J155" s="250">
        <f>SUM(J8:J154)</f>
        <v>1311</v>
      </c>
      <c r="K155" s="251">
        <f>SUM(K8:K154)</f>
        <v>3336</v>
      </c>
      <c r="L155" s="248"/>
      <c r="M155" s="248"/>
      <c r="N155" s="249"/>
      <c r="O155" s="222"/>
      <c r="P155" s="118">
        <f>SUM(P8:P154)</f>
        <v>96285.649200000014</v>
      </c>
      <c r="Q155" s="118">
        <f>SUM(Q8:Q154)</f>
        <v>62742.043312000002</v>
      </c>
      <c r="R155" s="118">
        <f>SUM(R8:R154)</f>
        <v>159027.69251200004</v>
      </c>
      <c r="S155" s="293">
        <f>SUM(S8:S154)</f>
        <v>96285.64959999999</v>
      </c>
      <c r="T155" s="278">
        <f>SUM(T8:T154)</f>
        <v>3.9999999580686563E-4</v>
      </c>
      <c r="U155" s="149" t="s">
        <v>160</v>
      </c>
      <c r="V155" s="62"/>
    </row>
    <row r="156" spans="1:23" ht="15.75" thickBot="1">
      <c r="H156" s="62" t="str">
        <f t="shared" ref="H156:H157" si="36">CONCATENATE(F156," ",G156)</f>
        <v xml:space="preserve"> </v>
      </c>
      <c r="I156" s="114"/>
      <c r="J156" s="114"/>
      <c r="K156" s="114"/>
      <c r="L156" s="196"/>
      <c r="M156" s="196"/>
      <c r="N156" s="25"/>
      <c r="R156" s="78" t="s">
        <v>20</v>
      </c>
      <c r="S156" s="263">
        <v>96285.65</v>
      </c>
      <c r="T156" s="78"/>
    </row>
    <row r="157" spans="1:23" ht="15.75" thickTop="1">
      <c r="H157" s="62" t="str">
        <f t="shared" si="36"/>
        <v xml:space="preserve"> </v>
      </c>
      <c r="I157" s="114"/>
      <c r="J157" s="114"/>
      <c r="K157" s="114"/>
      <c r="L157" s="196"/>
      <c r="M157" s="196"/>
      <c r="N157" s="25"/>
      <c r="R157" s="78" t="s">
        <v>21</v>
      </c>
      <c r="S157" s="79">
        <f>IFERROR(S155-S156,0)</f>
        <v>-4.0000000444706529E-4</v>
      </c>
      <c r="T157" s="78"/>
    </row>
    <row r="158" spans="1:23">
      <c r="B158" s="62"/>
      <c r="C158" s="62"/>
      <c r="D158" s="190"/>
      <c r="E158" s="62"/>
      <c r="F158" s="62"/>
      <c r="H158" s="62"/>
      <c r="I158" s="62"/>
      <c r="J158" s="62"/>
      <c r="K158" s="62"/>
      <c r="L158" s="196"/>
      <c r="M158" s="196"/>
      <c r="N158" s="62"/>
      <c r="S158" s="264"/>
    </row>
    <row r="159" spans="1:23">
      <c r="B159" s="62"/>
      <c r="C159" s="62"/>
      <c r="D159" s="190"/>
      <c r="E159" s="62"/>
      <c r="F159" s="62"/>
      <c r="H159" s="62"/>
      <c r="I159" s="62"/>
      <c r="J159" s="62"/>
      <c r="K159" s="62"/>
      <c r="L159" s="196"/>
      <c r="M159" s="196"/>
      <c r="N159" s="62"/>
    </row>
    <row r="160" spans="1:23">
      <c r="H160" s="62"/>
      <c r="I160" s="114"/>
      <c r="J160" s="114"/>
      <c r="K160" s="114"/>
      <c r="L160" s="196"/>
      <c r="M160" s="196"/>
      <c r="N160" s="25"/>
    </row>
    <row r="161" spans="8:14">
      <c r="H161" s="62"/>
      <c r="I161" s="114"/>
      <c r="J161" s="114"/>
      <c r="K161" s="114"/>
      <c r="L161" s="196"/>
      <c r="M161" s="196"/>
      <c r="N161" s="25"/>
    </row>
    <row r="162" spans="8:14">
      <c r="H162" s="62"/>
      <c r="I162" s="114"/>
      <c r="J162" s="114"/>
      <c r="K162" s="114"/>
      <c r="L162" s="196"/>
      <c r="M162" s="196"/>
      <c r="N162" s="25"/>
    </row>
    <row r="163" spans="8:14">
      <c r="H163" s="62"/>
      <c r="I163" s="62"/>
      <c r="J163" s="62"/>
      <c r="K163" s="114"/>
      <c r="L163" s="196"/>
      <c r="M163" s="196"/>
      <c r="N163" s="25"/>
    </row>
    <row r="164" spans="8:14">
      <c r="H164" s="62"/>
      <c r="I164" s="62"/>
      <c r="J164" s="62"/>
      <c r="K164" s="25"/>
    </row>
    <row r="165" spans="8:14">
      <c r="K165" s="25"/>
    </row>
    <row r="214" spans="2:21">
      <c r="S214" s="266">
        <v>545170.38</v>
      </c>
      <c r="T214" s="26">
        <v>-1903.05</v>
      </c>
      <c r="U214" s="62" t="s">
        <v>14</v>
      </c>
    </row>
    <row r="215" spans="2:21">
      <c r="S215" s="265">
        <v>330472.18999999983</v>
      </c>
      <c r="T215" s="26">
        <f>-757.4</f>
        <v>-757.4</v>
      </c>
      <c r="U215" s="62" t="s">
        <v>15</v>
      </c>
    </row>
    <row r="216" spans="2:21">
      <c r="B216" s="62"/>
      <c r="C216" s="62"/>
      <c r="D216" s="190"/>
      <c r="E216" s="62"/>
      <c r="F216" s="62"/>
      <c r="G216" s="62"/>
      <c r="H216" s="62"/>
      <c r="I216" s="62"/>
      <c r="J216" s="62"/>
      <c r="K216" s="62"/>
      <c r="L216" s="62"/>
      <c r="M216" s="62"/>
      <c r="N216" s="62"/>
      <c r="T216" s="26">
        <v>-331.26</v>
      </c>
      <c r="U216" s="62" t="s">
        <v>13</v>
      </c>
    </row>
    <row r="217" spans="2:21">
      <c r="B217" s="62"/>
      <c r="C217" s="62"/>
      <c r="D217" s="190"/>
      <c r="E217" s="62"/>
      <c r="F217" s="62"/>
      <c r="G217" s="62"/>
      <c r="H217" s="62"/>
      <c r="I217" s="62"/>
      <c r="J217" s="62"/>
      <c r="K217" s="62"/>
      <c r="L217" s="62"/>
      <c r="M217" s="62"/>
      <c r="N217" s="62"/>
      <c r="T217" s="26">
        <f>SUM(T214:T216)</f>
        <v>-2991.71</v>
      </c>
    </row>
    <row r="218" spans="2:21">
      <c r="B218" s="62"/>
      <c r="C218" s="62"/>
      <c r="D218" s="190"/>
      <c r="E218" s="62"/>
      <c r="F218" s="62"/>
      <c r="G218" s="62"/>
      <c r="H218" s="62"/>
      <c r="I218" s="62"/>
      <c r="J218" s="62"/>
      <c r="K218" s="62"/>
      <c r="L218" s="62"/>
      <c r="M218" s="62"/>
      <c r="N218" s="62"/>
    </row>
    <row r="225" spans="2:20">
      <c r="B225" s="62"/>
      <c r="C225" s="62"/>
      <c r="D225" s="190"/>
      <c r="E225" s="62"/>
      <c r="F225" s="112" t="s">
        <v>16</v>
      </c>
      <c r="G225" s="62"/>
      <c r="H225" s="62"/>
      <c r="I225" s="62"/>
      <c r="J225" s="62"/>
      <c r="K225" s="62"/>
      <c r="L225" s="62"/>
      <c r="M225" s="62"/>
      <c r="N225" s="62"/>
      <c r="P225" s="62"/>
      <c r="Q225" s="62"/>
      <c r="R225" s="62"/>
      <c r="T225" s="62"/>
    </row>
  </sheetData>
  <sheetProtection formatCells="0"/>
  <sortState xmlns:xlrd2="http://schemas.microsoft.com/office/spreadsheetml/2017/richdata2" ref="A8:U154">
    <sortCondition ref="A8:A154"/>
  </sortState>
  <mergeCells count="19">
    <mergeCell ref="K6:K7"/>
    <mergeCell ref="J6:J7"/>
    <mergeCell ref="O5:P5"/>
    <mergeCell ref="I1:J1"/>
    <mergeCell ref="A6:A7"/>
    <mergeCell ref="B6:B7"/>
    <mergeCell ref="C6:C7"/>
    <mergeCell ref="D6:D7"/>
    <mergeCell ref="E6:E7"/>
    <mergeCell ref="F6:F7"/>
    <mergeCell ref="G6:G7"/>
    <mergeCell ref="H6:H7"/>
    <mergeCell ref="I6:I7"/>
    <mergeCell ref="S6:S7"/>
    <mergeCell ref="T6:T7"/>
    <mergeCell ref="U6:U7"/>
    <mergeCell ref="O6:O7"/>
    <mergeCell ref="L6:N6"/>
    <mergeCell ref="P6:R6"/>
  </mergeCells>
  <conditionalFormatting sqref="A155:U155 A8:P154 R8:U154">
    <cfRule type="expression" dxfId="11" priority="3">
      <formula>MOD(ROW(),2)=0</formula>
    </cfRule>
  </conditionalFormatting>
  <conditionalFormatting sqref="G1">
    <cfRule type="expression" priority="2">
      <formula>$F$1</formula>
    </cfRule>
  </conditionalFormatting>
  <conditionalFormatting sqref="Q8:Q154">
    <cfRule type="expression" dxfId="10" priority="1">
      <formula>MOD(ROW(),2)=0</formula>
    </cfRule>
  </conditionalFormatting>
  <dataValidations count="2">
    <dataValidation type="list" allowBlank="1" showInputMessage="1" showErrorMessage="1" sqref="G214:K63979 G159:H159" xr:uid="{00000000-0002-0000-0100-000000000000}">
      <formula1>"31/12/2008, 30/04/2009"</formula1>
    </dataValidation>
    <dataValidation allowBlank="1" showInputMessage="1" showErrorMessage="1" sqref="H8:H150 G6:H6 L6:L7 C141:C151 C6:C136 I63:J63" xr:uid="{00000000-0002-0000-0100-000001000000}"/>
  </dataValidations>
  <printOptions horizontalCentered="1" gridLines="1"/>
  <pageMargins left="0.25" right="0.25" top="0.75" bottom="0.75" header="0.3" footer="0.3"/>
  <pageSetup paperSize="5" scale="47" fitToHeight="0" orientation="landscape" r:id="rId1"/>
  <headerFooter alignWithMargins="0">
    <oddFooter>&amp;L&amp;F; &amp;A&amp;RPrinted &amp;D, &amp;T</oddFooter>
  </headerFooter>
  <legacyDrawing r:id="rId2"/>
  <extLst>
    <ext xmlns:x14="http://schemas.microsoft.com/office/spreadsheetml/2009/9/main" uri="{CCE6A557-97BC-4b89-ADB6-D9C93CAAB3DF}">
      <x14:dataValidations xmlns:xm="http://schemas.microsoft.com/office/excel/2006/main" count="4">
        <x14:dataValidation type="list" errorStyle="warning" allowBlank="1" showInputMessage="1" showErrorMessage="1" xr:uid="{00000000-0002-0000-0100-000002000000}">
          <x14:formula1>
            <xm:f>'Data Tab'!$A$3:$A$4</xm:f>
          </x14:formula1>
          <xm:sqref>D8:D154</xm:sqref>
        </x14:dataValidation>
        <x14:dataValidation type="list" allowBlank="1" showInputMessage="1" showErrorMessage="1" error="Select from Drop Down List" xr:uid="{00000000-0002-0000-0100-000003000000}">
          <x14:formula1>
            <xm:f>'Data Tab'!$B$3:$B$5</xm:f>
          </x14:formula1>
          <xm:sqref>G8:G154</xm:sqref>
        </x14:dataValidation>
        <x14:dataValidation type="list" allowBlank="1" showInputMessage="1" showErrorMessage="1" xr:uid="{00000000-0002-0000-0100-000004000000}">
          <x14:formula1>
            <xm:f>'Data Tab'!$D$3:$D$15</xm:f>
          </x14:formula1>
          <xm:sqref>L8:L154</xm:sqref>
        </x14:dataValidation>
        <x14:dataValidation type="list" allowBlank="1" showInputMessage="1" showErrorMessage="1" xr:uid="{00000000-0002-0000-0100-000005000000}">
          <x14:formula1>
            <xm:f>'Data Tab'!$E$3:$E$15</xm:f>
          </x14:formula1>
          <xm:sqref>M8:M154</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AN88"/>
  <sheetViews>
    <sheetView zoomScale="82" zoomScaleNormal="82" workbookViewId="0">
      <pane xSplit="4" ySplit="7" topLeftCell="E8" activePane="bottomRight" state="frozen"/>
      <selection pane="topRight" activeCell="E1" sqref="E1"/>
      <selection pane="bottomLeft" activeCell="A5" sqref="A5"/>
      <selection pane="bottomRight" activeCell="O29" sqref="O29"/>
    </sheetView>
  </sheetViews>
  <sheetFormatPr defaultColWidth="9.140625" defaultRowHeight="15.75" outlineLevelRow="1"/>
  <cols>
    <col min="1" max="1" width="9.7109375" style="1" customWidth="1"/>
    <col min="2" max="2" width="7.28515625" style="1" customWidth="1"/>
    <col min="3" max="3" width="12.7109375" style="85" customWidth="1"/>
    <col min="4" max="4" width="27.42578125" style="1" customWidth="1"/>
    <col min="5" max="5" width="19.85546875" style="1" customWidth="1"/>
    <col min="6" max="6" width="9.42578125" style="1" customWidth="1"/>
    <col min="7" max="7" width="10.28515625" style="1" customWidth="1"/>
    <col min="8" max="8" width="11.28515625" style="1" customWidth="1"/>
    <col min="9" max="9" width="10.140625" style="1" customWidth="1"/>
    <col min="10" max="10" width="11.140625" style="1" customWidth="1"/>
    <col min="11" max="12" width="10.140625" style="1" customWidth="1"/>
    <col min="13" max="13" width="15.42578125" style="55" customWidth="1"/>
    <col min="14" max="14" width="13.85546875" style="55" customWidth="1"/>
    <col min="15" max="15" width="19.7109375" style="55" customWidth="1"/>
    <col min="16" max="16" width="18.140625" style="55" customWidth="1"/>
    <col min="17" max="17" width="11.5703125" style="55" customWidth="1"/>
    <col min="18" max="18" width="12.42578125" style="1" bestFit="1" customWidth="1"/>
    <col min="19" max="19" width="14.7109375" style="1" customWidth="1"/>
    <col min="20" max="20" width="14.5703125" style="1" customWidth="1"/>
    <col min="21" max="21" width="9.85546875" style="1" customWidth="1"/>
    <col min="22" max="22" width="11.5703125" style="1" customWidth="1"/>
    <col min="23" max="23" width="12.28515625" style="2" customWidth="1"/>
    <col min="24" max="24" width="12.42578125" style="4" customWidth="1"/>
    <col min="25" max="25" width="12.42578125" style="5" customWidth="1"/>
    <col min="26" max="26" width="15.140625" style="1" customWidth="1"/>
    <col min="27" max="27" width="13.7109375" style="1" customWidth="1"/>
    <col min="28" max="28" width="11" style="1" customWidth="1"/>
    <col min="29" max="29" width="4.28515625" style="2" customWidth="1"/>
    <col min="30" max="30" width="19.85546875" style="2" customWidth="1"/>
    <col min="31" max="31" width="21" style="2" customWidth="1"/>
    <col min="32" max="32" width="20.28515625" style="6" customWidth="1"/>
    <col min="33" max="33" width="24.42578125" style="6" customWidth="1"/>
    <col min="34" max="34" width="9.140625" style="1"/>
    <col min="35" max="35" width="14" style="1" customWidth="1"/>
    <col min="36" max="16384" width="9.140625" style="1"/>
  </cols>
  <sheetData>
    <row r="1" spans="1:33" s="126" customFormat="1" ht="18.75">
      <c r="A1" s="124" t="s">
        <v>82</v>
      </c>
      <c r="B1" s="57"/>
      <c r="C1" s="125"/>
      <c r="D1" s="57"/>
      <c r="E1" s="120" t="s">
        <v>106</v>
      </c>
      <c r="F1" s="121" t="s">
        <v>170</v>
      </c>
      <c r="G1" s="119" t="s">
        <v>107</v>
      </c>
      <c r="H1" s="366" t="s">
        <v>171</v>
      </c>
      <c r="I1" s="366"/>
      <c r="J1" s="57"/>
      <c r="L1" s="100"/>
      <c r="M1" s="100"/>
      <c r="N1" s="122" t="s">
        <v>193</v>
      </c>
      <c r="O1" s="254">
        <v>43769</v>
      </c>
      <c r="U1" s="128"/>
      <c r="V1" s="129"/>
      <c r="W1" s="130"/>
      <c r="AA1" s="128"/>
      <c r="AB1" s="128"/>
      <c r="AC1" s="128"/>
    </row>
    <row r="2" spans="1:33" s="126" customFormat="1">
      <c r="K2" s="171"/>
    </row>
    <row r="3" spans="1:33" s="101" customFormat="1" ht="15">
      <c r="A3" s="80"/>
      <c r="B3" s="105" t="s">
        <v>81</v>
      </c>
      <c r="C3" s="96"/>
      <c r="D3" s="96"/>
      <c r="E3" s="96"/>
      <c r="F3" s="96"/>
      <c r="G3" s="96"/>
      <c r="H3" s="96"/>
      <c r="I3" s="98"/>
      <c r="J3" s="96"/>
      <c r="K3" s="170"/>
      <c r="L3" s="96"/>
      <c r="M3" s="96"/>
      <c r="N3" s="96"/>
      <c r="O3" s="96"/>
      <c r="P3" s="96"/>
      <c r="Q3" s="131" t="b">
        <v>1</v>
      </c>
      <c r="R3" s="108"/>
      <c r="S3" s="108"/>
      <c r="T3" s="109"/>
      <c r="U3" s="108"/>
    </row>
    <row r="4" spans="1:33" s="126" customFormat="1" ht="16.5" thickBot="1">
      <c r="C4" s="127"/>
      <c r="E4" s="57"/>
      <c r="F4" s="57"/>
      <c r="G4" s="57"/>
      <c r="H4" s="57"/>
      <c r="I4" s="57"/>
      <c r="K4" s="57"/>
      <c r="L4" s="57"/>
      <c r="M4" s="68"/>
      <c r="N4" s="68"/>
      <c r="O4" s="68"/>
      <c r="P4" s="68"/>
      <c r="Q4" s="68"/>
      <c r="W4" s="128"/>
      <c r="X4" s="129"/>
      <c r="Y4" s="130"/>
      <c r="AC4" s="128"/>
      <c r="AD4" s="128"/>
      <c r="AE4" s="128"/>
    </row>
    <row r="5" spans="1:33" s="126" customFormat="1" ht="16.5" thickBot="1">
      <c r="A5" s="67"/>
      <c r="B5" s="57"/>
      <c r="C5" s="125"/>
      <c r="D5" s="57"/>
      <c r="E5" s="379" t="s">
        <v>194</v>
      </c>
      <c r="F5" s="380"/>
      <c r="G5" s="381"/>
      <c r="H5" s="379" t="s">
        <v>37</v>
      </c>
      <c r="I5" s="380"/>
      <c r="J5" s="380"/>
      <c r="K5" s="380"/>
      <c r="L5" s="381"/>
      <c r="M5" s="68"/>
      <c r="N5" s="68"/>
      <c r="O5" s="68"/>
      <c r="P5" s="68"/>
      <c r="Q5" s="68"/>
      <c r="W5" s="128"/>
      <c r="X5" s="129"/>
      <c r="Y5" s="130"/>
      <c r="AC5" s="128"/>
      <c r="AD5" s="128"/>
      <c r="AE5" s="128"/>
    </row>
    <row r="6" spans="1:33" ht="18" customHeight="1">
      <c r="A6" s="391" t="s">
        <v>0</v>
      </c>
      <c r="B6" s="385" t="s">
        <v>9</v>
      </c>
      <c r="C6" s="395" t="s">
        <v>18</v>
      </c>
      <c r="D6" s="393" t="s">
        <v>1</v>
      </c>
      <c r="E6" s="387" t="s">
        <v>36</v>
      </c>
      <c r="F6" s="399" t="s">
        <v>2</v>
      </c>
      <c r="G6" s="389" t="s">
        <v>38</v>
      </c>
      <c r="H6" s="387" t="s">
        <v>39</v>
      </c>
      <c r="I6" s="397" t="s">
        <v>2</v>
      </c>
      <c r="J6" s="404" t="s">
        <v>38</v>
      </c>
      <c r="K6" s="387" t="s">
        <v>42</v>
      </c>
      <c r="L6" s="397" t="s">
        <v>43</v>
      </c>
      <c r="M6" s="408" t="s">
        <v>85</v>
      </c>
      <c r="N6" s="406" t="s">
        <v>45</v>
      </c>
      <c r="O6" s="410" t="s">
        <v>178</v>
      </c>
      <c r="P6" s="402" t="s">
        <v>179</v>
      </c>
      <c r="Q6" s="402" t="s">
        <v>10</v>
      </c>
      <c r="V6" s="2"/>
      <c r="W6" s="4"/>
      <c r="X6" s="5"/>
      <c r="Y6" s="1"/>
      <c r="AB6" s="4"/>
      <c r="AC6" s="11"/>
      <c r="AD6" s="11"/>
      <c r="AE6" s="1"/>
      <c r="AF6" s="1"/>
      <c r="AG6" s="1"/>
    </row>
    <row r="7" spans="1:33" ht="40.9" customHeight="1" thickBot="1">
      <c r="A7" s="392"/>
      <c r="B7" s="386"/>
      <c r="C7" s="396"/>
      <c r="D7" s="394"/>
      <c r="E7" s="388"/>
      <c r="F7" s="400"/>
      <c r="G7" s="390"/>
      <c r="H7" s="388"/>
      <c r="I7" s="398"/>
      <c r="J7" s="405"/>
      <c r="K7" s="388"/>
      <c r="L7" s="398"/>
      <c r="M7" s="409"/>
      <c r="N7" s="407"/>
      <c r="O7" s="411"/>
      <c r="P7" s="403"/>
      <c r="Q7" s="403"/>
      <c r="V7" s="2"/>
      <c r="W7" s="4"/>
      <c r="X7" s="5"/>
      <c r="Y7" s="1"/>
      <c r="AB7" s="4"/>
      <c r="AC7" s="11"/>
      <c r="AD7" s="11"/>
      <c r="AE7" s="1"/>
      <c r="AF7" s="1"/>
      <c r="AG7" s="1"/>
    </row>
    <row r="8" spans="1:33">
      <c r="A8" s="161" t="s">
        <v>100</v>
      </c>
      <c r="B8" s="167" t="s">
        <v>101</v>
      </c>
      <c r="C8" s="132" t="str">
        <f>CONCATENATE(A8," ",B8)</f>
        <v>ABC108 F</v>
      </c>
      <c r="D8" s="276" t="s">
        <v>161</v>
      </c>
      <c r="E8" s="161">
        <v>233</v>
      </c>
      <c r="F8" s="273">
        <v>0.09</v>
      </c>
      <c r="G8" s="267">
        <f>+ROUND(IFERROR(E8*(1-F8),0),0)</f>
        <v>212</v>
      </c>
      <c r="H8" s="161">
        <v>200</v>
      </c>
      <c r="I8" s="273">
        <v>7.0000000000000007E-2</v>
      </c>
      <c r="J8" s="151">
        <f>+H8*(1-I8)</f>
        <v>186</v>
      </c>
      <c r="K8" s="280">
        <v>1.7</v>
      </c>
      <c r="L8" s="269">
        <v>400</v>
      </c>
      <c r="M8" s="154">
        <f>IFERROR(SUMIF('TA Payroll Reconciliation '!H:H,'TA Budget vs Actual(Forecast)'!C8,'TA Payroll Reconciliation '!I:I),0)</f>
        <v>400</v>
      </c>
      <c r="N8" s="154">
        <f>IFERROR(SUMIF('TA Payroll Reconciliation '!H:H,'TA Budget vs Actual(Forecast)'!C8,'TA Payroll Reconciliation '!J:JJ),0)</f>
        <v>0</v>
      </c>
      <c r="O8" s="296"/>
      <c r="P8" s="86">
        <f>IFERROR(+M8+N8-O8,0)</f>
        <v>400</v>
      </c>
      <c r="Q8" s="271">
        <f t="shared" ref="Q8:Q16" si="0">+L8-P8</f>
        <v>0</v>
      </c>
      <c r="V8" s="2"/>
      <c r="W8" s="4"/>
      <c r="X8" s="5"/>
      <c r="Y8" s="1"/>
      <c r="AB8" s="4"/>
      <c r="AC8" s="4"/>
      <c r="AD8" s="4"/>
      <c r="AE8" s="1"/>
      <c r="AF8" s="1"/>
      <c r="AG8" s="1"/>
    </row>
    <row r="9" spans="1:33">
      <c r="A9" s="163" t="s">
        <v>158</v>
      </c>
      <c r="B9" s="168" t="s">
        <v>101</v>
      </c>
      <c r="C9" s="83" t="str">
        <f t="shared" ref="C9:C72" si="1">CONCATENATE(A9," ",B9)</f>
        <v>ABC207 F</v>
      </c>
      <c r="D9" s="277" t="s">
        <v>162</v>
      </c>
      <c r="E9" s="163">
        <v>100</v>
      </c>
      <c r="F9" s="274">
        <v>7.0000000000000007E-2</v>
      </c>
      <c r="G9" s="267">
        <f t="shared" ref="G9:G16" si="2">+ROUND(IFERROR(E9*(1-F9),0),0)</f>
        <v>93</v>
      </c>
      <c r="H9" s="163">
        <v>105</v>
      </c>
      <c r="I9" s="274">
        <v>6.5000000000000002E-2</v>
      </c>
      <c r="J9" s="152">
        <f>+H9*(1-I9)</f>
        <v>98.175000000000011</v>
      </c>
      <c r="K9" s="281">
        <v>3</v>
      </c>
      <c r="L9" s="270">
        <v>300</v>
      </c>
      <c r="M9" s="154">
        <f>IFERROR(SUMIF('TA Payroll Reconciliation '!H:H,'TA Budget vs Actual(Forecast)'!C9,'TA Payroll Reconciliation '!I:I),0)</f>
        <v>300</v>
      </c>
      <c r="N9" s="154">
        <f>IFERROR(SUMIF('TA Payroll Reconciliation '!H:H,'TA Budget vs Actual(Forecast)'!C9,'TA Payroll Reconciliation '!J:JJ),0)</f>
        <v>0</v>
      </c>
      <c r="O9" s="296"/>
      <c r="P9" s="86">
        <f t="shared" ref="P9:P72" si="3">IFERROR(+M9+N9-O9,0)</f>
        <v>300</v>
      </c>
      <c r="Q9" s="272">
        <f t="shared" si="0"/>
        <v>0</v>
      </c>
      <c r="V9" s="2"/>
      <c r="W9" s="4"/>
      <c r="X9" s="5"/>
      <c r="Y9" s="1"/>
      <c r="AB9" s="4"/>
      <c r="AC9" s="4"/>
      <c r="AD9" s="4"/>
      <c r="AE9" s="1"/>
      <c r="AF9" s="1"/>
      <c r="AG9" s="1"/>
    </row>
    <row r="10" spans="1:33">
      <c r="A10" s="163" t="s">
        <v>151</v>
      </c>
      <c r="B10" s="168" t="s">
        <v>101</v>
      </c>
      <c r="C10" s="83" t="str">
        <f>CONCATENATE(A10," ",B10)</f>
        <v>ABC236 F</v>
      </c>
      <c r="D10" s="277" t="s">
        <v>163</v>
      </c>
      <c r="E10" s="163">
        <v>223</v>
      </c>
      <c r="F10" s="274">
        <v>0.08</v>
      </c>
      <c r="G10" s="267">
        <f t="shared" si="2"/>
        <v>205</v>
      </c>
      <c r="H10" s="163">
        <v>288</v>
      </c>
      <c r="I10" s="274">
        <v>0.08</v>
      </c>
      <c r="J10" s="152">
        <f t="shared" ref="J10:J39" si="4">+H10*(1-I10)</f>
        <v>264.96000000000004</v>
      </c>
      <c r="K10" s="281">
        <v>2.2000000000000002</v>
      </c>
      <c r="L10" s="270">
        <v>630</v>
      </c>
      <c r="M10" s="154">
        <f>IFERROR(SUMIF('TA Payroll Reconciliation '!H:H,'TA Budget vs Actual(Forecast)'!C10,'TA Payroll Reconciliation '!I:I),0)</f>
        <v>600</v>
      </c>
      <c r="N10" s="154">
        <f>IFERROR(SUMIF('TA Payroll Reconciliation '!H:H,'TA Budget vs Actual(Forecast)'!C10,'TA Payroll Reconciliation '!J:JJ),0)</f>
        <v>30</v>
      </c>
      <c r="O10" s="296"/>
      <c r="P10" s="86">
        <f t="shared" si="3"/>
        <v>630</v>
      </c>
      <c r="Q10" s="272">
        <f t="shared" si="0"/>
        <v>0</v>
      </c>
      <c r="V10" s="2"/>
      <c r="W10" s="4"/>
      <c r="X10" s="5"/>
      <c r="Y10" s="1"/>
      <c r="AB10" s="2"/>
      <c r="AD10" s="4"/>
      <c r="AE10" s="1"/>
      <c r="AF10" s="1"/>
      <c r="AG10" s="1"/>
    </row>
    <row r="11" spans="1:33">
      <c r="A11" s="163" t="s">
        <v>153</v>
      </c>
      <c r="B11" s="168" t="s">
        <v>103</v>
      </c>
      <c r="C11" s="83" t="str">
        <f t="shared" si="1"/>
        <v>HAB135 Y</v>
      </c>
      <c r="D11" s="277" t="s">
        <v>164</v>
      </c>
      <c r="E11" s="163">
        <v>217</v>
      </c>
      <c r="F11" s="274">
        <v>7.0000000000000007E-2</v>
      </c>
      <c r="G11" s="267">
        <f t="shared" si="2"/>
        <v>202</v>
      </c>
      <c r="H11" s="163">
        <v>123</v>
      </c>
      <c r="I11" s="274">
        <v>6.5000000000000002E-2</v>
      </c>
      <c r="J11" s="152">
        <f t="shared" si="4"/>
        <v>115.00500000000001</v>
      </c>
      <c r="K11" s="281">
        <v>3</v>
      </c>
      <c r="L11" s="270">
        <v>300</v>
      </c>
      <c r="M11" s="154">
        <f>IFERROR(SUMIF('TA Payroll Reconciliation '!H:H,'TA Budget vs Actual(Forecast)'!C11,'TA Payroll Reconciliation '!I:I),0)</f>
        <v>163</v>
      </c>
      <c r="N11" s="154">
        <f>IFERROR(SUMIF('TA Payroll Reconciliation '!H:H,'TA Budget vs Actual(Forecast)'!C11,'TA Payroll Reconciliation '!J:JJ),0)</f>
        <v>178</v>
      </c>
      <c r="O11" s="296">
        <v>42</v>
      </c>
      <c r="P11" s="86">
        <f t="shared" si="3"/>
        <v>299</v>
      </c>
      <c r="Q11" s="272">
        <f t="shared" si="0"/>
        <v>1</v>
      </c>
      <c r="V11" s="2"/>
      <c r="W11" s="4"/>
      <c r="X11" s="5"/>
      <c r="Y11" s="1"/>
      <c r="AB11" s="2"/>
      <c r="AD11" s="4"/>
      <c r="AE11" s="1"/>
      <c r="AF11" s="1"/>
      <c r="AG11" s="1"/>
    </row>
    <row r="12" spans="1:33">
      <c r="A12" s="163" t="s">
        <v>156</v>
      </c>
      <c r="B12" s="168" t="s">
        <v>103</v>
      </c>
      <c r="C12" s="83" t="str">
        <f t="shared" si="1"/>
        <v>HAB137 Y</v>
      </c>
      <c r="D12" s="277" t="s">
        <v>165</v>
      </c>
      <c r="E12" s="163">
        <v>250</v>
      </c>
      <c r="F12" s="274">
        <v>0.03</v>
      </c>
      <c r="G12" s="267">
        <f t="shared" si="2"/>
        <v>243</v>
      </c>
      <c r="H12" s="163">
        <v>267</v>
      </c>
      <c r="I12" s="274">
        <v>0.03</v>
      </c>
      <c r="J12" s="152">
        <f t="shared" si="4"/>
        <v>258.99</v>
      </c>
      <c r="K12" s="281">
        <v>2</v>
      </c>
      <c r="L12" s="270">
        <v>500</v>
      </c>
      <c r="M12" s="154">
        <f>IFERROR(SUMIF('TA Payroll Reconciliation '!H:H,'TA Budget vs Actual(Forecast)'!C12,'TA Payroll Reconciliation '!I:I),0)</f>
        <v>250</v>
      </c>
      <c r="N12" s="154">
        <f>IFERROR(SUMIF('TA Payroll Reconciliation '!H:H,'TA Budget vs Actual(Forecast)'!C12,'TA Payroll Reconciliation '!J:JJ),0)</f>
        <v>250</v>
      </c>
      <c r="O12" s="296"/>
      <c r="P12" s="86">
        <f t="shared" si="3"/>
        <v>500</v>
      </c>
      <c r="Q12" s="272">
        <f t="shared" si="0"/>
        <v>0</v>
      </c>
      <c r="V12" s="2"/>
      <c r="W12" s="4"/>
      <c r="X12" s="5"/>
      <c r="Y12" s="1"/>
      <c r="AB12" s="4"/>
      <c r="AC12" s="4"/>
      <c r="AD12" s="4"/>
      <c r="AE12" s="1"/>
      <c r="AF12" s="1"/>
      <c r="AG12" s="1"/>
    </row>
    <row r="13" spans="1:33">
      <c r="A13" s="163" t="s">
        <v>157</v>
      </c>
      <c r="B13" s="168" t="s">
        <v>102</v>
      </c>
      <c r="C13" s="83" t="str">
        <f t="shared" si="1"/>
        <v>ABC148 S</v>
      </c>
      <c r="D13" s="277" t="s">
        <v>166</v>
      </c>
      <c r="E13" s="163">
        <v>170</v>
      </c>
      <c r="F13" s="274">
        <v>0.06</v>
      </c>
      <c r="G13" s="267">
        <f t="shared" si="2"/>
        <v>160</v>
      </c>
      <c r="H13" s="163">
        <v>200</v>
      </c>
      <c r="I13" s="274">
        <v>0.06</v>
      </c>
      <c r="J13" s="152">
        <f t="shared" si="4"/>
        <v>188</v>
      </c>
      <c r="K13" s="281">
        <v>1.7</v>
      </c>
      <c r="L13" s="270">
        <v>280</v>
      </c>
      <c r="M13" s="154">
        <f>IFERROR(SUMIF('TA Payroll Reconciliation '!H:H,'TA Budget vs Actual(Forecast)'!C13,'TA Payroll Reconciliation '!I:I),0)</f>
        <v>0</v>
      </c>
      <c r="N13" s="154">
        <f>IFERROR(SUMIF('TA Payroll Reconciliation '!H:H,'TA Budget vs Actual(Forecast)'!C13,'TA Payroll Reconciliation '!J:JJ),0)</f>
        <v>280</v>
      </c>
      <c r="O13" s="296"/>
      <c r="P13" s="86">
        <f t="shared" si="3"/>
        <v>280</v>
      </c>
      <c r="Q13" s="272">
        <f t="shared" si="0"/>
        <v>0</v>
      </c>
      <c r="V13" s="2"/>
      <c r="W13" s="4"/>
      <c r="X13" s="5"/>
      <c r="Y13" s="1"/>
      <c r="AB13" s="4"/>
      <c r="AC13" s="4"/>
      <c r="AD13" s="4"/>
      <c r="AE13" s="1"/>
      <c r="AF13" s="1"/>
      <c r="AG13" s="1"/>
    </row>
    <row r="14" spans="1:33">
      <c r="A14" s="163" t="s">
        <v>154</v>
      </c>
      <c r="B14" s="168" t="s">
        <v>101</v>
      </c>
      <c r="C14" s="83" t="str">
        <f t="shared" si="1"/>
        <v>HAB236 F</v>
      </c>
      <c r="D14" s="277" t="s">
        <v>167</v>
      </c>
      <c r="E14" s="163">
        <v>160</v>
      </c>
      <c r="F14" s="274">
        <v>0.03</v>
      </c>
      <c r="G14" s="267">
        <f t="shared" si="2"/>
        <v>155</v>
      </c>
      <c r="H14" s="163">
        <v>100</v>
      </c>
      <c r="I14" s="274">
        <v>0.03</v>
      </c>
      <c r="J14" s="152">
        <f t="shared" si="4"/>
        <v>97</v>
      </c>
      <c r="K14" s="281">
        <v>2.5</v>
      </c>
      <c r="L14" s="270">
        <v>400</v>
      </c>
      <c r="M14" s="154">
        <f>IFERROR(SUMIF('TA Payroll Reconciliation '!H:H,'TA Budget vs Actual(Forecast)'!C14,'TA Payroll Reconciliation '!I:I),0)</f>
        <v>312</v>
      </c>
      <c r="N14" s="154">
        <f>IFERROR(SUMIF('TA Payroll Reconciliation '!H:H,'TA Budget vs Actual(Forecast)'!C14,'TA Payroll Reconciliation '!J:JJ),0)</f>
        <v>100</v>
      </c>
      <c r="O14" s="296"/>
      <c r="P14" s="86">
        <f t="shared" si="3"/>
        <v>412</v>
      </c>
      <c r="Q14" s="272">
        <f t="shared" si="0"/>
        <v>-12</v>
      </c>
      <c r="V14" s="2"/>
      <c r="W14" s="4"/>
      <c r="X14" s="5"/>
      <c r="Y14" s="1"/>
      <c r="AB14" s="4"/>
      <c r="AC14" s="4"/>
      <c r="AD14" s="4"/>
      <c r="AE14" s="1"/>
      <c r="AF14" s="1"/>
      <c r="AG14" s="1"/>
    </row>
    <row r="15" spans="1:33">
      <c r="A15" s="163" t="s">
        <v>152</v>
      </c>
      <c r="B15" s="168" t="s">
        <v>102</v>
      </c>
      <c r="C15" s="83" t="str">
        <f t="shared" si="1"/>
        <v>ABC258 S</v>
      </c>
      <c r="D15" s="277" t="s">
        <v>168</v>
      </c>
      <c r="E15" s="163">
        <v>270</v>
      </c>
      <c r="F15" s="274">
        <v>0.05</v>
      </c>
      <c r="G15" s="267">
        <f t="shared" si="2"/>
        <v>257</v>
      </c>
      <c r="H15" s="163">
        <v>260</v>
      </c>
      <c r="I15" s="274">
        <v>0.05</v>
      </c>
      <c r="J15" s="152">
        <f t="shared" si="4"/>
        <v>247</v>
      </c>
      <c r="K15" s="281">
        <v>1.1000000000000001</v>
      </c>
      <c r="L15" s="270">
        <v>300</v>
      </c>
      <c r="M15" s="154">
        <f>IFERROR(SUMIF('TA Payroll Reconciliation '!H:H,'TA Budget vs Actual(Forecast)'!C15,'TA Payroll Reconciliation '!I:I),0)</f>
        <v>0</v>
      </c>
      <c r="N15" s="154">
        <f>IFERROR(SUMIF('TA Payroll Reconciliation '!H:H,'TA Budget vs Actual(Forecast)'!C15,'TA Payroll Reconciliation '!J:JJ),0)</f>
        <v>259</v>
      </c>
      <c r="O15" s="296"/>
      <c r="P15" s="86">
        <f t="shared" si="3"/>
        <v>259</v>
      </c>
      <c r="Q15" s="272">
        <f t="shared" si="0"/>
        <v>41</v>
      </c>
      <c r="V15" s="2"/>
      <c r="W15" s="4"/>
      <c r="X15" s="5"/>
      <c r="Y15" s="1"/>
      <c r="AB15" s="4"/>
      <c r="AC15" s="4"/>
      <c r="AD15" s="10"/>
      <c r="AE15" s="1"/>
      <c r="AF15" s="1"/>
      <c r="AG15" s="1"/>
    </row>
    <row r="16" spans="1:33">
      <c r="A16" s="163" t="s">
        <v>155</v>
      </c>
      <c r="B16" s="168" t="s">
        <v>102</v>
      </c>
      <c r="C16" s="83" t="str">
        <f t="shared" si="1"/>
        <v>ABC263 S</v>
      </c>
      <c r="D16" s="277" t="s">
        <v>169</v>
      </c>
      <c r="E16" s="163">
        <v>91</v>
      </c>
      <c r="F16" s="274">
        <v>0.04</v>
      </c>
      <c r="G16" s="267">
        <f t="shared" si="2"/>
        <v>87</v>
      </c>
      <c r="H16" s="163">
        <v>102</v>
      </c>
      <c r="I16" s="274">
        <v>0.04</v>
      </c>
      <c r="J16" s="152">
        <f>+H16*(1-I16)</f>
        <v>97.92</v>
      </c>
      <c r="K16" s="281">
        <v>2.2000000000000002</v>
      </c>
      <c r="L16" s="270">
        <v>200</v>
      </c>
      <c r="M16" s="154">
        <f>IFERROR(SUMIF('TA Payroll Reconciliation '!H:H,'TA Budget vs Actual(Forecast)'!C16,'TA Payroll Reconciliation '!I:I),0)</f>
        <v>0</v>
      </c>
      <c r="N16" s="154">
        <f>IFERROR(SUMIF('TA Payroll Reconciliation '!H:H,'TA Budget vs Actual(Forecast)'!C16,'TA Payroll Reconciliation '!J:JJ),0)</f>
        <v>214</v>
      </c>
      <c r="O16" s="296"/>
      <c r="P16" s="86">
        <f t="shared" si="3"/>
        <v>214</v>
      </c>
      <c r="Q16" s="272">
        <f t="shared" si="0"/>
        <v>-14</v>
      </c>
      <c r="V16" s="2"/>
      <c r="W16" s="4"/>
      <c r="X16" s="5"/>
      <c r="Y16" s="1"/>
      <c r="AB16" s="4"/>
      <c r="AC16" s="4"/>
      <c r="AD16" s="10"/>
      <c r="AE16" s="1"/>
      <c r="AF16" s="1"/>
      <c r="AG16" s="1"/>
    </row>
    <row r="17" spans="1:33">
      <c r="A17" s="163"/>
      <c r="B17" s="168"/>
      <c r="C17" s="83" t="str">
        <f t="shared" si="1"/>
        <v xml:space="preserve"> </v>
      </c>
      <c r="D17" s="277"/>
      <c r="E17" s="161"/>
      <c r="F17" s="167"/>
      <c r="G17" s="81">
        <f t="shared" ref="G17:G72" si="5">+IFERROR(E17*(1-F17),0)</f>
        <v>0</v>
      </c>
      <c r="H17" s="160"/>
      <c r="I17" s="156"/>
      <c r="J17" s="152">
        <f t="shared" si="4"/>
        <v>0</v>
      </c>
      <c r="K17" s="268"/>
      <c r="L17" s="270"/>
      <c r="M17" s="154">
        <f>IFERROR(SUMIF('TA Payroll Reconciliation '!H:H,'TA Budget vs Actual(Forecast)'!C17,'TA Payroll Reconciliation '!I:I),0)</f>
        <v>0</v>
      </c>
      <c r="N17" s="154">
        <f>IFERROR(SUMIF('TA Payroll Reconciliation '!H:H,'TA Budget vs Actual(Forecast)'!C17,'TA Payroll Reconciliation '!J:JJ),0)</f>
        <v>0</v>
      </c>
      <c r="O17" s="296"/>
      <c r="P17" s="86">
        <f t="shared" si="3"/>
        <v>0</v>
      </c>
      <c r="Q17" s="86">
        <f t="shared" ref="Q17:Q39" si="6">+L17-P17</f>
        <v>0</v>
      </c>
      <c r="V17" s="2"/>
      <c r="W17" s="4"/>
      <c r="X17" s="5"/>
      <c r="Y17" s="1"/>
      <c r="AB17" s="4"/>
      <c r="AC17" s="4"/>
      <c r="AD17" s="4"/>
      <c r="AE17" s="1"/>
      <c r="AF17" s="1"/>
      <c r="AG17" s="1"/>
    </row>
    <row r="18" spans="1:33">
      <c r="A18" s="169"/>
      <c r="B18" s="168"/>
      <c r="C18" s="83" t="str">
        <f t="shared" si="1"/>
        <v xml:space="preserve"> </v>
      </c>
      <c r="D18" s="277"/>
      <c r="E18" s="163"/>
      <c r="F18" s="164"/>
      <c r="G18" s="81">
        <f t="shared" si="5"/>
        <v>0</v>
      </c>
      <c r="H18" s="160"/>
      <c r="I18" s="156"/>
      <c r="J18" s="152">
        <f t="shared" si="4"/>
        <v>0</v>
      </c>
      <c r="K18" s="268"/>
      <c r="L18" s="270"/>
      <c r="M18" s="154">
        <f>IFERROR(SUMIF('TA Payroll Reconciliation '!H:H,'TA Budget vs Actual(Forecast)'!C18,'TA Payroll Reconciliation '!I:I),0)</f>
        <v>0</v>
      </c>
      <c r="N18" s="154">
        <f>IFERROR(SUMIF('TA Payroll Reconciliation '!H:H,'TA Budget vs Actual(Forecast)'!C18,'TA Payroll Reconciliation '!J:JJ),0)</f>
        <v>0</v>
      </c>
      <c r="O18" s="296"/>
      <c r="P18" s="86">
        <f t="shared" si="3"/>
        <v>0</v>
      </c>
      <c r="Q18" s="86">
        <f t="shared" si="6"/>
        <v>0</v>
      </c>
      <c r="V18" s="2"/>
      <c r="W18" s="4"/>
      <c r="X18" s="5"/>
      <c r="Y18" s="1"/>
      <c r="AB18" s="4"/>
      <c r="AC18" s="4"/>
      <c r="AD18" s="10"/>
      <c r="AE18" s="1"/>
      <c r="AF18" s="1"/>
      <c r="AG18" s="1"/>
    </row>
    <row r="19" spans="1:33">
      <c r="A19" s="169"/>
      <c r="B19" s="168"/>
      <c r="C19" s="83" t="str">
        <f t="shared" si="1"/>
        <v xml:space="preserve"> </v>
      </c>
      <c r="D19" s="277"/>
      <c r="E19" s="163"/>
      <c r="F19" s="164"/>
      <c r="G19" s="81">
        <f t="shared" si="5"/>
        <v>0</v>
      </c>
      <c r="H19" s="160"/>
      <c r="I19" s="156"/>
      <c r="J19" s="152">
        <f t="shared" si="4"/>
        <v>0</v>
      </c>
      <c r="K19" s="268"/>
      <c r="L19" s="270"/>
      <c r="M19" s="154">
        <f>IFERROR(SUMIF('TA Payroll Reconciliation '!H:H,'TA Budget vs Actual(Forecast)'!C19,'TA Payroll Reconciliation '!I:I),0)</f>
        <v>0</v>
      </c>
      <c r="N19" s="154">
        <f>IFERROR(SUMIF('TA Payroll Reconciliation '!H:H,'TA Budget vs Actual(Forecast)'!C19,'TA Payroll Reconciliation '!J:JJ),0)</f>
        <v>0</v>
      </c>
      <c r="O19" s="296"/>
      <c r="P19" s="86">
        <f t="shared" si="3"/>
        <v>0</v>
      </c>
      <c r="Q19" s="86">
        <f t="shared" si="6"/>
        <v>0</v>
      </c>
      <c r="V19" s="2"/>
      <c r="W19" s="4"/>
      <c r="X19" s="5"/>
      <c r="Y19" s="1"/>
      <c r="AB19" s="4"/>
      <c r="AC19" s="4"/>
      <c r="AD19" s="10"/>
      <c r="AE19" s="1"/>
      <c r="AF19" s="1"/>
      <c r="AG19" s="1"/>
    </row>
    <row r="20" spans="1:33" outlineLevel="1">
      <c r="A20" s="169"/>
      <c r="B20" s="168"/>
      <c r="C20" s="83" t="str">
        <f t="shared" si="1"/>
        <v xml:space="preserve"> </v>
      </c>
      <c r="D20" s="166"/>
      <c r="E20" s="163"/>
      <c r="F20" s="164"/>
      <c r="G20" s="81">
        <f t="shared" si="5"/>
        <v>0</v>
      </c>
      <c r="H20" s="160"/>
      <c r="I20" s="156"/>
      <c r="J20" s="152">
        <f t="shared" si="4"/>
        <v>0</v>
      </c>
      <c r="K20" s="268"/>
      <c r="L20" s="270"/>
      <c r="M20" s="154">
        <f>IFERROR(SUMIF('TA Payroll Reconciliation '!H:H,'TA Budget vs Actual(Forecast)'!C20,'TA Payroll Reconciliation '!I:I),0)</f>
        <v>0</v>
      </c>
      <c r="N20" s="154">
        <f>IFERROR(SUMIF('TA Payroll Reconciliation '!H:H,'TA Budget vs Actual(Forecast)'!C20,'TA Payroll Reconciliation '!J:JJ),0)</f>
        <v>0</v>
      </c>
      <c r="O20" s="296"/>
      <c r="P20" s="86">
        <f t="shared" si="3"/>
        <v>0</v>
      </c>
      <c r="Q20" s="86">
        <f t="shared" si="6"/>
        <v>0</v>
      </c>
      <c r="V20" s="2"/>
      <c r="W20" s="4"/>
      <c r="X20" s="5"/>
      <c r="Y20" s="1"/>
      <c r="AA20" s="7"/>
      <c r="AB20" s="9"/>
      <c r="AC20" s="9"/>
      <c r="AD20" s="4"/>
      <c r="AE20" s="1"/>
      <c r="AF20" s="1"/>
      <c r="AG20" s="1"/>
    </row>
    <row r="21" spans="1:33" outlineLevel="1">
      <c r="A21" s="163"/>
      <c r="B21" s="168"/>
      <c r="C21" s="83" t="str">
        <f t="shared" si="1"/>
        <v xml:space="preserve"> </v>
      </c>
      <c r="D21" s="166"/>
      <c r="E21" s="163"/>
      <c r="F21" s="164"/>
      <c r="G21" s="81">
        <f t="shared" si="5"/>
        <v>0</v>
      </c>
      <c r="H21" s="160"/>
      <c r="I21" s="156"/>
      <c r="J21" s="152">
        <f t="shared" si="4"/>
        <v>0</v>
      </c>
      <c r="K21" s="268"/>
      <c r="L21" s="270"/>
      <c r="M21" s="154">
        <f>IFERROR(SUMIF('TA Payroll Reconciliation '!H:H,'TA Budget vs Actual(Forecast)'!C21,'TA Payroll Reconciliation '!I:I),0)</f>
        <v>0</v>
      </c>
      <c r="N21" s="154">
        <f>IFERROR(SUMIF('TA Payroll Reconciliation '!H:H,'TA Budget vs Actual(Forecast)'!C21,'TA Payroll Reconciliation '!J:JJ),0)</f>
        <v>0</v>
      </c>
      <c r="O21" s="296"/>
      <c r="P21" s="86">
        <f t="shared" si="3"/>
        <v>0</v>
      </c>
      <c r="Q21" s="86">
        <f t="shared" si="6"/>
        <v>0</v>
      </c>
      <c r="V21" s="2"/>
      <c r="W21" s="4"/>
      <c r="X21" s="5"/>
      <c r="Y21" s="1"/>
      <c r="AB21" s="2"/>
      <c r="AD21" s="4"/>
      <c r="AE21" s="1"/>
      <c r="AF21" s="1"/>
      <c r="AG21" s="1"/>
    </row>
    <row r="22" spans="1:33" outlineLevel="1">
      <c r="A22" s="163"/>
      <c r="B22" s="168"/>
      <c r="C22" s="83" t="str">
        <f t="shared" si="1"/>
        <v xml:space="preserve"> </v>
      </c>
      <c r="D22" s="166"/>
      <c r="E22" s="163"/>
      <c r="F22" s="164"/>
      <c r="G22" s="81">
        <f t="shared" si="5"/>
        <v>0</v>
      </c>
      <c r="H22" s="160"/>
      <c r="I22" s="156"/>
      <c r="J22" s="152">
        <f t="shared" si="4"/>
        <v>0</v>
      </c>
      <c r="K22" s="268"/>
      <c r="L22" s="270"/>
      <c r="M22" s="154">
        <f>IFERROR(SUMIF('TA Payroll Reconciliation '!H:H,'TA Budget vs Actual(Forecast)'!C22,'TA Payroll Reconciliation '!I:I),0)</f>
        <v>0</v>
      </c>
      <c r="N22" s="154">
        <f>IFERROR(SUMIF('TA Payroll Reconciliation '!H:H,'TA Budget vs Actual(Forecast)'!C22,'TA Payroll Reconciliation '!J:JJ),0)</f>
        <v>0</v>
      </c>
      <c r="O22" s="296"/>
      <c r="P22" s="86">
        <f t="shared" si="3"/>
        <v>0</v>
      </c>
      <c r="Q22" s="86">
        <f t="shared" si="6"/>
        <v>0</v>
      </c>
      <c r="V22" s="2"/>
      <c r="W22" s="4"/>
      <c r="X22" s="5"/>
      <c r="Y22" s="1"/>
      <c r="AB22" s="4"/>
      <c r="AC22" s="4"/>
      <c r="AD22" s="4"/>
      <c r="AE22" s="1"/>
      <c r="AF22" s="1"/>
      <c r="AG22" s="1"/>
    </row>
    <row r="23" spans="1:33" outlineLevel="1">
      <c r="A23" s="163"/>
      <c r="B23" s="168"/>
      <c r="C23" s="83" t="str">
        <f t="shared" si="1"/>
        <v xml:space="preserve"> </v>
      </c>
      <c r="D23" s="166"/>
      <c r="E23" s="163"/>
      <c r="F23" s="164"/>
      <c r="G23" s="81">
        <f>+IFERROR(E23*(1-F23),0)</f>
        <v>0</v>
      </c>
      <c r="H23" s="160"/>
      <c r="I23" s="156"/>
      <c r="J23" s="152">
        <f t="shared" si="4"/>
        <v>0</v>
      </c>
      <c r="K23" s="268"/>
      <c r="L23" s="270"/>
      <c r="M23" s="154">
        <f>IFERROR(SUMIF('TA Payroll Reconciliation '!H:H,'TA Budget vs Actual(Forecast)'!C23,'TA Payroll Reconciliation '!I:I),0)</f>
        <v>0</v>
      </c>
      <c r="N23" s="154">
        <f>IFERROR(SUMIF('TA Payroll Reconciliation '!H:H,'TA Budget vs Actual(Forecast)'!C23,'TA Payroll Reconciliation '!J:JJ),0)</f>
        <v>0</v>
      </c>
      <c r="O23" s="296"/>
      <c r="P23" s="86">
        <f t="shared" si="3"/>
        <v>0</v>
      </c>
      <c r="Q23" s="86">
        <f t="shared" si="6"/>
        <v>0</v>
      </c>
      <c r="V23" s="2"/>
      <c r="W23" s="4"/>
      <c r="X23" s="5"/>
      <c r="Y23" s="1"/>
      <c r="AB23" s="4"/>
      <c r="AC23" s="4"/>
      <c r="AD23" s="4"/>
      <c r="AE23" s="1"/>
      <c r="AF23" s="1"/>
      <c r="AG23" s="1"/>
    </row>
    <row r="24" spans="1:33" outlineLevel="1">
      <c r="A24" s="163"/>
      <c r="B24" s="168"/>
      <c r="C24" s="83" t="str">
        <f t="shared" si="1"/>
        <v xml:space="preserve"> </v>
      </c>
      <c r="D24" s="166"/>
      <c r="E24" s="163"/>
      <c r="F24" s="164"/>
      <c r="G24" s="81">
        <f t="shared" si="5"/>
        <v>0</v>
      </c>
      <c r="H24" s="160"/>
      <c r="I24" s="156"/>
      <c r="J24" s="152">
        <f t="shared" si="4"/>
        <v>0</v>
      </c>
      <c r="K24" s="268"/>
      <c r="L24" s="270"/>
      <c r="M24" s="154">
        <f>IFERROR(SUMIF('TA Payroll Reconciliation '!H:H,'TA Budget vs Actual(Forecast)'!C24,'TA Payroll Reconciliation '!I:I),0)</f>
        <v>0</v>
      </c>
      <c r="N24" s="154">
        <f>IFERROR(SUMIF('TA Payroll Reconciliation '!H:H,'TA Budget vs Actual(Forecast)'!C24,'TA Payroll Reconciliation '!J:JJ),0)</f>
        <v>0</v>
      </c>
      <c r="O24" s="296"/>
      <c r="P24" s="86">
        <f t="shared" si="3"/>
        <v>0</v>
      </c>
      <c r="Q24" s="86">
        <f t="shared" si="6"/>
        <v>0</v>
      </c>
      <c r="V24" s="2"/>
      <c r="W24" s="4"/>
      <c r="X24" s="5"/>
      <c r="Y24" s="1"/>
      <c r="AB24" s="4"/>
      <c r="AC24" s="4"/>
      <c r="AD24" s="4"/>
      <c r="AE24" s="1"/>
      <c r="AF24" s="1"/>
      <c r="AG24" s="1"/>
    </row>
    <row r="25" spans="1:33" outlineLevel="1">
      <c r="A25" s="163"/>
      <c r="B25" s="168"/>
      <c r="C25" s="83" t="str">
        <f t="shared" si="1"/>
        <v xml:space="preserve"> </v>
      </c>
      <c r="D25" s="166"/>
      <c r="E25" s="163"/>
      <c r="F25" s="164"/>
      <c r="G25" s="81">
        <f t="shared" si="5"/>
        <v>0</v>
      </c>
      <c r="H25" s="160"/>
      <c r="I25" s="156"/>
      <c r="J25" s="152">
        <f t="shared" si="4"/>
        <v>0</v>
      </c>
      <c r="K25" s="268"/>
      <c r="L25" s="270"/>
      <c r="M25" s="154">
        <f>IFERROR(SUMIF('TA Payroll Reconciliation '!H:H,'TA Budget vs Actual(Forecast)'!C25,'TA Payroll Reconciliation '!I:I),0)</f>
        <v>0</v>
      </c>
      <c r="N25" s="154">
        <f>IFERROR(SUMIF('TA Payroll Reconciliation '!H:H,'TA Budget vs Actual(Forecast)'!C25,'TA Payroll Reconciliation '!J:JJ),0)</f>
        <v>0</v>
      </c>
      <c r="O25" s="296"/>
      <c r="P25" s="86">
        <f t="shared" si="3"/>
        <v>0</v>
      </c>
      <c r="Q25" s="86">
        <f t="shared" si="6"/>
        <v>0</v>
      </c>
      <c r="V25" s="2"/>
      <c r="W25" s="4"/>
      <c r="X25" s="5"/>
      <c r="Y25" s="1"/>
      <c r="AB25" s="4"/>
      <c r="AC25" s="4"/>
      <c r="AD25" s="10"/>
      <c r="AE25" s="1"/>
      <c r="AF25" s="1"/>
      <c r="AG25" s="1"/>
    </row>
    <row r="26" spans="1:33" outlineLevel="1">
      <c r="A26" s="163"/>
      <c r="B26" s="168"/>
      <c r="C26" s="83" t="str">
        <f t="shared" si="1"/>
        <v xml:space="preserve"> </v>
      </c>
      <c r="D26" s="166"/>
      <c r="E26" s="163"/>
      <c r="F26" s="164"/>
      <c r="G26" s="81">
        <f t="shared" si="5"/>
        <v>0</v>
      </c>
      <c r="H26" s="160"/>
      <c r="I26" s="156"/>
      <c r="J26" s="152">
        <f t="shared" si="4"/>
        <v>0</v>
      </c>
      <c r="K26" s="268"/>
      <c r="L26" s="270"/>
      <c r="M26" s="154">
        <f>IFERROR(SUMIF('TA Payroll Reconciliation '!H:H,'TA Budget vs Actual(Forecast)'!C26,'TA Payroll Reconciliation '!I:I),0)</f>
        <v>0</v>
      </c>
      <c r="N26" s="154">
        <f>IFERROR(SUMIF('TA Payroll Reconciliation '!H:H,'TA Budget vs Actual(Forecast)'!C26,'TA Payroll Reconciliation '!J:JJ),0)</f>
        <v>0</v>
      </c>
      <c r="O26" s="296"/>
      <c r="P26" s="86">
        <f t="shared" si="3"/>
        <v>0</v>
      </c>
      <c r="Q26" s="86">
        <f t="shared" si="6"/>
        <v>0</v>
      </c>
      <c r="V26" s="2"/>
      <c r="W26" s="4"/>
      <c r="X26" s="5"/>
      <c r="Y26" s="1"/>
      <c r="AB26" s="4"/>
      <c r="AC26" s="4"/>
      <c r="AD26" s="4"/>
      <c r="AE26" s="1"/>
      <c r="AF26" s="1"/>
      <c r="AG26" s="1"/>
    </row>
    <row r="27" spans="1:33" outlineLevel="1">
      <c r="A27" s="163"/>
      <c r="B27" s="168"/>
      <c r="C27" s="83" t="str">
        <f t="shared" si="1"/>
        <v xml:space="preserve"> </v>
      </c>
      <c r="D27" s="166"/>
      <c r="E27" s="163"/>
      <c r="F27" s="164"/>
      <c r="G27" s="81">
        <f t="shared" si="5"/>
        <v>0</v>
      </c>
      <c r="H27" s="160"/>
      <c r="I27" s="156"/>
      <c r="J27" s="152">
        <f t="shared" si="4"/>
        <v>0</v>
      </c>
      <c r="K27" s="268"/>
      <c r="L27" s="270"/>
      <c r="M27" s="154">
        <f>IFERROR(SUMIF('TA Payroll Reconciliation '!H:H,'TA Budget vs Actual(Forecast)'!C27,'TA Payroll Reconciliation '!I:I),0)</f>
        <v>0</v>
      </c>
      <c r="N27" s="154">
        <f>IFERROR(SUMIF('TA Payroll Reconciliation '!H:H,'TA Budget vs Actual(Forecast)'!C27,'TA Payroll Reconciliation '!J:JJ),0)</f>
        <v>0</v>
      </c>
      <c r="O27" s="296"/>
      <c r="P27" s="86">
        <f t="shared" si="3"/>
        <v>0</v>
      </c>
      <c r="Q27" s="86">
        <f t="shared" si="6"/>
        <v>0</v>
      </c>
      <c r="V27" s="2"/>
      <c r="W27" s="4"/>
      <c r="X27" s="5"/>
      <c r="Y27" s="1"/>
      <c r="AB27" s="4"/>
      <c r="AC27" s="4"/>
      <c r="AD27" s="10"/>
      <c r="AE27" s="1"/>
      <c r="AF27" s="1"/>
      <c r="AG27" s="1"/>
    </row>
    <row r="28" spans="1:33" outlineLevel="1">
      <c r="A28" s="163"/>
      <c r="B28" s="168"/>
      <c r="C28" s="83" t="str">
        <f t="shared" si="1"/>
        <v xml:space="preserve"> </v>
      </c>
      <c r="D28" s="166"/>
      <c r="E28" s="163"/>
      <c r="F28" s="164"/>
      <c r="G28" s="81">
        <f t="shared" si="5"/>
        <v>0</v>
      </c>
      <c r="H28" s="160"/>
      <c r="I28" s="156"/>
      <c r="J28" s="152">
        <f t="shared" si="4"/>
        <v>0</v>
      </c>
      <c r="K28" s="268"/>
      <c r="L28" s="270"/>
      <c r="M28" s="154">
        <f>IFERROR(SUMIF('TA Payroll Reconciliation '!H:H,'TA Budget vs Actual(Forecast)'!C28,'TA Payroll Reconciliation '!I:I),0)</f>
        <v>0</v>
      </c>
      <c r="N28" s="154">
        <f>IFERROR(SUMIF('TA Payroll Reconciliation '!H:H,'TA Budget vs Actual(Forecast)'!C28,'TA Payroll Reconciliation '!J:JJ),0)</f>
        <v>0</v>
      </c>
      <c r="O28" s="296"/>
      <c r="P28" s="86">
        <f t="shared" si="3"/>
        <v>0</v>
      </c>
      <c r="Q28" s="86">
        <f t="shared" si="6"/>
        <v>0</v>
      </c>
      <c r="V28" s="2"/>
      <c r="W28" s="4"/>
      <c r="X28" s="5"/>
      <c r="Y28" s="1"/>
      <c r="AB28" s="4"/>
      <c r="AC28" s="4"/>
      <c r="AD28" s="4"/>
      <c r="AE28" s="1"/>
      <c r="AF28" s="1"/>
      <c r="AG28" s="1"/>
    </row>
    <row r="29" spans="1:33" outlineLevel="1">
      <c r="A29" s="163"/>
      <c r="B29" s="168"/>
      <c r="C29" s="83" t="str">
        <f t="shared" si="1"/>
        <v xml:space="preserve"> </v>
      </c>
      <c r="D29" s="166"/>
      <c r="E29" s="163"/>
      <c r="F29" s="164"/>
      <c r="G29" s="81">
        <f t="shared" si="5"/>
        <v>0</v>
      </c>
      <c r="H29" s="160"/>
      <c r="I29" s="156"/>
      <c r="J29" s="152">
        <f t="shared" si="4"/>
        <v>0</v>
      </c>
      <c r="K29" s="268"/>
      <c r="L29" s="270"/>
      <c r="M29" s="154">
        <f>IFERROR(SUMIF('TA Payroll Reconciliation '!H:H,'TA Budget vs Actual(Forecast)'!C29,'TA Payroll Reconciliation '!I:I),0)</f>
        <v>0</v>
      </c>
      <c r="N29" s="154">
        <f>IFERROR(SUMIF('TA Payroll Reconciliation '!H:H,'TA Budget vs Actual(Forecast)'!C29,'TA Payroll Reconciliation '!J:JJ),0)</f>
        <v>0</v>
      </c>
      <c r="O29" s="296"/>
      <c r="P29" s="86">
        <f t="shared" si="3"/>
        <v>0</v>
      </c>
      <c r="Q29" s="86">
        <f t="shared" si="6"/>
        <v>0</v>
      </c>
      <c r="V29" s="2"/>
      <c r="W29" s="4"/>
      <c r="X29" s="5"/>
      <c r="Y29" s="1"/>
      <c r="AB29" s="4"/>
      <c r="AC29" s="4"/>
      <c r="AD29" s="10"/>
      <c r="AE29" s="1"/>
      <c r="AF29" s="1"/>
      <c r="AG29" s="1"/>
    </row>
    <row r="30" spans="1:33" outlineLevel="1">
      <c r="A30" s="163"/>
      <c r="B30" s="168"/>
      <c r="C30" s="83" t="str">
        <f t="shared" si="1"/>
        <v xml:space="preserve"> </v>
      </c>
      <c r="D30" s="166"/>
      <c r="E30" s="163"/>
      <c r="F30" s="164"/>
      <c r="G30" s="81">
        <f t="shared" si="5"/>
        <v>0</v>
      </c>
      <c r="H30" s="160"/>
      <c r="I30" s="156"/>
      <c r="J30" s="152">
        <f t="shared" si="4"/>
        <v>0</v>
      </c>
      <c r="K30" s="268"/>
      <c r="L30" s="270"/>
      <c r="M30" s="154">
        <f>IFERROR(SUMIF('TA Payroll Reconciliation '!H:H,'TA Budget vs Actual(Forecast)'!C30,'TA Payroll Reconciliation '!I:I),0)</f>
        <v>0</v>
      </c>
      <c r="N30" s="154">
        <f>IFERROR(SUMIF('TA Payroll Reconciliation '!H:H,'TA Budget vs Actual(Forecast)'!C30,'TA Payroll Reconciliation '!J:JJ),0)</f>
        <v>0</v>
      </c>
      <c r="O30" s="296"/>
      <c r="P30" s="86">
        <f t="shared" si="3"/>
        <v>0</v>
      </c>
      <c r="Q30" s="86">
        <f t="shared" si="6"/>
        <v>0</v>
      </c>
      <c r="V30" s="2"/>
      <c r="W30" s="4"/>
      <c r="X30" s="5"/>
      <c r="Y30" s="1"/>
      <c r="AB30" s="4"/>
      <c r="AC30" s="4"/>
      <c r="AD30" s="4"/>
      <c r="AE30" s="1"/>
      <c r="AF30" s="1"/>
      <c r="AG30" s="1"/>
    </row>
    <row r="31" spans="1:33" outlineLevel="1">
      <c r="A31" s="163"/>
      <c r="B31" s="168"/>
      <c r="C31" s="83" t="str">
        <f t="shared" si="1"/>
        <v xml:space="preserve"> </v>
      </c>
      <c r="D31" s="166"/>
      <c r="E31" s="163"/>
      <c r="F31" s="164"/>
      <c r="G31" s="81">
        <f t="shared" si="5"/>
        <v>0</v>
      </c>
      <c r="H31" s="160"/>
      <c r="I31" s="156"/>
      <c r="J31" s="152">
        <f t="shared" si="4"/>
        <v>0</v>
      </c>
      <c r="K31" s="268"/>
      <c r="L31" s="270"/>
      <c r="M31" s="154">
        <f>IFERROR(SUMIF('TA Payroll Reconciliation '!H:H,'TA Budget vs Actual(Forecast)'!C31,'TA Payroll Reconciliation '!I:I),0)</f>
        <v>0</v>
      </c>
      <c r="N31" s="154">
        <f>IFERROR(SUMIF('TA Payroll Reconciliation '!H:H,'TA Budget vs Actual(Forecast)'!C31,'TA Payroll Reconciliation '!J:JJ),0)</f>
        <v>0</v>
      </c>
      <c r="O31" s="296"/>
      <c r="P31" s="86">
        <f t="shared" si="3"/>
        <v>0</v>
      </c>
      <c r="Q31" s="86">
        <f t="shared" si="6"/>
        <v>0</v>
      </c>
      <c r="V31" s="2"/>
      <c r="W31" s="4"/>
      <c r="X31" s="5"/>
      <c r="Y31" s="1"/>
      <c r="AB31" s="4"/>
      <c r="AC31" s="4"/>
      <c r="AD31" s="4"/>
      <c r="AE31" s="1"/>
      <c r="AF31" s="1"/>
      <c r="AG31" s="1"/>
    </row>
    <row r="32" spans="1:33" outlineLevel="1">
      <c r="A32" s="163"/>
      <c r="B32" s="168"/>
      <c r="C32" s="83" t="str">
        <f t="shared" si="1"/>
        <v xml:space="preserve"> </v>
      </c>
      <c r="D32" s="166"/>
      <c r="E32" s="163"/>
      <c r="F32" s="164"/>
      <c r="G32" s="81">
        <f t="shared" si="5"/>
        <v>0</v>
      </c>
      <c r="H32" s="160"/>
      <c r="I32" s="156"/>
      <c r="J32" s="152">
        <f t="shared" si="4"/>
        <v>0</v>
      </c>
      <c r="K32" s="268"/>
      <c r="L32" s="270"/>
      <c r="M32" s="154">
        <f>IFERROR(SUMIF('TA Payroll Reconciliation '!H:H,'TA Budget vs Actual(Forecast)'!C32,'TA Payroll Reconciliation '!I:I),0)</f>
        <v>0</v>
      </c>
      <c r="N32" s="154">
        <f>IFERROR(SUMIF('TA Payroll Reconciliation '!H:H,'TA Budget vs Actual(Forecast)'!C32,'TA Payroll Reconciliation '!J:JJ),0)</f>
        <v>0</v>
      </c>
      <c r="O32" s="296"/>
      <c r="P32" s="86">
        <f t="shared" si="3"/>
        <v>0</v>
      </c>
      <c r="Q32" s="86">
        <f t="shared" si="6"/>
        <v>0</v>
      </c>
      <c r="V32" s="2"/>
      <c r="W32" s="4"/>
      <c r="X32" s="5"/>
      <c r="Y32" s="1"/>
      <c r="AB32" s="4"/>
      <c r="AC32" s="4"/>
      <c r="AD32" s="10"/>
      <c r="AE32" s="1"/>
      <c r="AF32" s="1"/>
      <c r="AG32" s="1"/>
    </row>
    <row r="33" spans="1:33" outlineLevel="1">
      <c r="A33" s="163"/>
      <c r="B33" s="168"/>
      <c r="C33" s="83" t="str">
        <f t="shared" si="1"/>
        <v xml:space="preserve"> </v>
      </c>
      <c r="D33" s="166"/>
      <c r="E33" s="163"/>
      <c r="F33" s="164"/>
      <c r="G33" s="81">
        <f t="shared" si="5"/>
        <v>0</v>
      </c>
      <c r="H33" s="160"/>
      <c r="I33" s="156"/>
      <c r="J33" s="152">
        <f t="shared" si="4"/>
        <v>0</v>
      </c>
      <c r="K33" s="268"/>
      <c r="L33" s="270"/>
      <c r="M33" s="154">
        <f>IFERROR(SUMIF('TA Payroll Reconciliation '!H:H,'TA Budget vs Actual(Forecast)'!C33,'TA Payroll Reconciliation '!I:I),0)</f>
        <v>0</v>
      </c>
      <c r="N33" s="154">
        <f>IFERROR(SUMIF('TA Payroll Reconciliation '!H:H,'TA Budget vs Actual(Forecast)'!C33,'TA Payroll Reconciliation '!J:JJ),0)</f>
        <v>0</v>
      </c>
      <c r="O33" s="296"/>
      <c r="P33" s="86">
        <f t="shared" si="3"/>
        <v>0</v>
      </c>
      <c r="Q33" s="86">
        <f t="shared" si="6"/>
        <v>0</v>
      </c>
      <c r="V33" s="2"/>
      <c r="W33" s="4"/>
      <c r="X33" s="5"/>
      <c r="Y33" s="1"/>
      <c r="AB33" s="4"/>
      <c r="AC33" s="4"/>
      <c r="AD33" s="10"/>
      <c r="AE33" s="1"/>
      <c r="AF33" s="1"/>
      <c r="AG33" s="1"/>
    </row>
    <row r="34" spans="1:33" outlineLevel="1">
      <c r="A34" s="163"/>
      <c r="B34" s="168"/>
      <c r="C34" s="83" t="str">
        <f t="shared" si="1"/>
        <v xml:space="preserve"> </v>
      </c>
      <c r="D34" s="166"/>
      <c r="E34" s="163"/>
      <c r="F34" s="164"/>
      <c r="G34" s="81">
        <f t="shared" si="5"/>
        <v>0</v>
      </c>
      <c r="H34" s="160"/>
      <c r="I34" s="156"/>
      <c r="J34" s="152">
        <f t="shared" si="4"/>
        <v>0</v>
      </c>
      <c r="K34" s="268"/>
      <c r="L34" s="270"/>
      <c r="M34" s="154">
        <f>IFERROR(SUMIF('TA Payroll Reconciliation '!H:H,'TA Budget vs Actual(Forecast)'!C34,'TA Payroll Reconciliation '!I:I),0)</f>
        <v>0</v>
      </c>
      <c r="N34" s="154">
        <f>IFERROR(SUMIF('TA Payroll Reconciliation '!H:H,'TA Budget vs Actual(Forecast)'!C34,'TA Payroll Reconciliation '!J:JJ),0)</f>
        <v>0</v>
      </c>
      <c r="O34" s="296"/>
      <c r="P34" s="86">
        <f t="shared" si="3"/>
        <v>0</v>
      </c>
      <c r="Q34" s="86">
        <f t="shared" si="6"/>
        <v>0</v>
      </c>
      <c r="V34" s="2"/>
      <c r="W34" s="4"/>
      <c r="X34" s="5"/>
      <c r="Y34" s="1"/>
      <c r="AB34" s="4"/>
      <c r="AC34" s="4"/>
      <c r="AD34" s="4"/>
      <c r="AE34" s="1"/>
      <c r="AF34" s="1"/>
      <c r="AG34" s="1"/>
    </row>
    <row r="35" spans="1:33" outlineLevel="1">
      <c r="A35" s="163"/>
      <c r="B35" s="168"/>
      <c r="C35" s="83" t="str">
        <f t="shared" si="1"/>
        <v xml:space="preserve"> </v>
      </c>
      <c r="D35" s="166"/>
      <c r="E35" s="163"/>
      <c r="F35" s="164"/>
      <c r="G35" s="81">
        <f t="shared" si="5"/>
        <v>0</v>
      </c>
      <c r="H35" s="160"/>
      <c r="I35" s="156"/>
      <c r="J35" s="152">
        <f t="shared" si="4"/>
        <v>0</v>
      </c>
      <c r="K35" s="268"/>
      <c r="L35" s="270"/>
      <c r="M35" s="154">
        <f>IFERROR(SUMIF('TA Payroll Reconciliation '!H:H,'TA Budget vs Actual(Forecast)'!C35,'TA Payroll Reconciliation '!I:I),0)</f>
        <v>0</v>
      </c>
      <c r="N35" s="154">
        <f>IFERROR(SUMIF('TA Payroll Reconciliation '!H:H,'TA Budget vs Actual(Forecast)'!C35,'TA Payroll Reconciliation '!J:JJ),0)</f>
        <v>0</v>
      </c>
      <c r="O35" s="296"/>
      <c r="P35" s="86">
        <f t="shared" si="3"/>
        <v>0</v>
      </c>
      <c r="Q35" s="86">
        <f t="shared" si="6"/>
        <v>0</v>
      </c>
      <c r="V35" s="2"/>
      <c r="W35" s="4"/>
      <c r="X35" s="5"/>
      <c r="Y35" s="1"/>
      <c r="AB35" s="4"/>
      <c r="AC35" s="4"/>
      <c r="AD35" s="4"/>
      <c r="AE35" s="1"/>
      <c r="AF35" s="1"/>
      <c r="AG35" s="1"/>
    </row>
    <row r="36" spans="1:33" outlineLevel="1">
      <c r="A36" s="163"/>
      <c r="B36" s="168"/>
      <c r="C36" s="83" t="str">
        <f t="shared" si="1"/>
        <v xml:space="preserve"> </v>
      </c>
      <c r="D36" s="166"/>
      <c r="E36" s="163"/>
      <c r="F36" s="164"/>
      <c r="G36" s="81">
        <f t="shared" si="5"/>
        <v>0</v>
      </c>
      <c r="H36" s="160"/>
      <c r="I36" s="156"/>
      <c r="J36" s="152">
        <f t="shared" si="4"/>
        <v>0</v>
      </c>
      <c r="K36" s="268"/>
      <c r="L36" s="270"/>
      <c r="M36" s="154">
        <f>IFERROR(SUMIF('TA Payroll Reconciliation '!H:H,'TA Budget vs Actual(Forecast)'!C36,'TA Payroll Reconciliation '!I:I),0)</f>
        <v>0</v>
      </c>
      <c r="N36" s="154">
        <f>IFERROR(SUMIF('TA Payroll Reconciliation '!H:H,'TA Budget vs Actual(Forecast)'!C36,'TA Payroll Reconciliation '!J:JJ),0)</f>
        <v>0</v>
      </c>
      <c r="O36" s="296"/>
      <c r="P36" s="86">
        <f t="shared" si="3"/>
        <v>0</v>
      </c>
      <c r="Q36" s="86">
        <f t="shared" si="6"/>
        <v>0</v>
      </c>
      <c r="V36" s="2"/>
      <c r="W36" s="4"/>
      <c r="X36" s="5"/>
      <c r="Y36" s="1"/>
      <c r="AB36" s="4"/>
      <c r="AC36" s="4"/>
      <c r="AD36" s="4"/>
      <c r="AE36" s="1"/>
      <c r="AF36" s="1"/>
      <c r="AG36" s="1"/>
    </row>
    <row r="37" spans="1:33" outlineLevel="1">
      <c r="A37" s="163"/>
      <c r="B37" s="168"/>
      <c r="C37" s="83" t="str">
        <f t="shared" si="1"/>
        <v xml:space="preserve"> </v>
      </c>
      <c r="D37" s="166"/>
      <c r="E37" s="163"/>
      <c r="F37" s="164"/>
      <c r="G37" s="81">
        <f t="shared" si="5"/>
        <v>0</v>
      </c>
      <c r="H37" s="160"/>
      <c r="I37" s="156"/>
      <c r="J37" s="152">
        <f t="shared" si="4"/>
        <v>0</v>
      </c>
      <c r="K37" s="268"/>
      <c r="L37" s="270"/>
      <c r="M37" s="154">
        <f>IFERROR(SUMIF('TA Payroll Reconciliation '!H:H,'TA Budget vs Actual(Forecast)'!C37,'TA Payroll Reconciliation '!I:I),0)</f>
        <v>0</v>
      </c>
      <c r="N37" s="154">
        <f>IFERROR(SUMIF('TA Payroll Reconciliation '!H:H,'TA Budget vs Actual(Forecast)'!C37,'TA Payroll Reconciliation '!J:JJ),0)</f>
        <v>0</v>
      </c>
      <c r="O37" s="296"/>
      <c r="P37" s="86">
        <f t="shared" si="3"/>
        <v>0</v>
      </c>
      <c r="Q37" s="86">
        <f t="shared" si="6"/>
        <v>0</v>
      </c>
      <c r="V37" s="2"/>
      <c r="W37" s="4"/>
      <c r="X37" s="5"/>
      <c r="Y37" s="1"/>
      <c r="AB37" s="4"/>
      <c r="AC37" s="4"/>
      <c r="AD37" s="4"/>
      <c r="AE37" s="1"/>
      <c r="AF37" s="1"/>
      <c r="AG37" s="1"/>
    </row>
    <row r="38" spans="1:33" outlineLevel="1">
      <c r="A38" s="163"/>
      <c r="B38" s="168"/>
      <c r="C38" s="83" t="str">
        <f t="shared" si="1"/>
        <v xml:space="preserve"> </v>
      </c>
      <c r="D38" s="166"/>
      <c r="E38" s="163"/>
      <c r="F38" s="164"/>
      <c r="G38" s="81">
        <f t="shared" si="5"/>
        <v>0</v>
      </c>
      <c r="H38" s="160"/>
      <c r="I38" s="156"/>
      <c r="J38" s="152">
        <f t="shared" si="4"/>
        <v>0</v>
      </c>
      <c r="K38" s="163"/>
      <c r="L38" s="164"/>
      <c r="M38" s="154">
        <f>IFERROR(SUMIF('TA Payroll Reconciliation '!H:H,'TA Budget vs Actual(Forecast)'!C38,'TA Payroll Reconciliation '!I:I),0)</f>
        <v>0</v>
      </c>
      <c r="N38" s="154">
        <f>IFERROR(SUMIF('TA Payroll Reconciliation '!H:H,'TA Budget vs Actual(Forecast)'!C38,'TA Payroll Reconciliation '!J:JJ),0)</f>
        <v>0</v>
      </c>
      <c r="O38" s="296"/>
      <c r="P38" s="86">
        <f t="shared" si="3"/>
        <v>0</v>
      </c>
      <c r="Q38" s="86">
        <f t="shared" si="6"/>
        <v>0</v>
      </c>
      <c r="V38" s="2"/>
      <c r="W38" s="4"/>
      <c r="X38" s="5"/>
      <c r="Y38" s="1"/>
      <c r="AB38" s="4"/>
      <c r="AC38" s="4"/>
      <c r="AD38" s="4"/>
      <c r="AE38" s="1"/>
      <c r="AF38" s="1"/>
      <c r="AG38" s="1"/>
    </row>
    <row r="39" spans="1:33" outlineLevel="1">
      <c r="A39" s="163"/>
      <c r="B39" s="168"/>
      <c r="C39" s="83" t="str">
        <f t="shared" si="1"/>
        <v xml:space="preserve"> </v>
      </c>
      <c r="D39" s="166"/>
      <c r="E39" s="163"/>
      <c r="F39" s="164"/>
      <c r="G39" s="81">
        <f t="shared" si="5"/>
        <v>0</v>
      </c>
      <c r="H39" s="160"/>
      <c r="I39" s="156"/>
      <c r="J39" s="152">
        <f t="shared" si="4"/>
        <v>0</v>
      </c>
      <c r="K39" s="163"/>
      <c r="L39" s="164"/>
      <c r="M39" s="154">
        <f>IFERROR(SUMIF('TA Payroll Reconciliation '!H:H,'TA Budget vs Actual(Forecast)'!C39,'TA Payroll Reconciliation '!I:I),0)</f>
        <v>0</v>
      </c>
      <c r="N39" s="154">
        <f>IFERROR(SUMIF('TA Payroll Reconciliation '!H:H,'TA Budget vs Actual(Forecast)'!C39,'TA Payroll Reconciliation '!J:JJ),0)</f>
        <v>0</v>
      </c>
      <c r="O39" s="296"/>
      <c r="P39" s="86">
        <f t="shared" si="3"/>
        <v>0</v>
      </c>
      <c r="Q39" s="86">
        <f t="shared" si="6"/>
        <v>0</v>
      </c>
      <c r="V39" s="2"/>
      <c r="W39" s="4"/>
      <c r="X39" s="5"/>
      <c r="Y39" s="1"/>
      <c r="AB39" s="4"/>
      <c r="AC39" s="4"/>
      <c r="AD39" s="4"/>
      <c r="AE39" s="1"/>
      <c r="AF39" s="1"/>
      <c r="AG39" s="1"/>
    </row>
    <row r="40" spans="1:33" outlineLevel="1">
      <c r="A40" s="163"/>
      <c r="B40" s="168"/>
      <c r="C40" s="83" t="str">
        <f t="shared" si="1"/>
        <v xml:space="preserve"> </v>
      </c>
      <c r="D40" s="166"/>
      <c r="E40" s="163"/>
      <c r="F40" s="164"/>
      <c r="G40" s="81">
        <f t="shared" si="5"/>
        <v>0</v>
      </c>
      <c r="H40" s="160"/>
      <c r="I40" s="156"/>
      <c r="J40" s="152">
        <f t="shared" ref="J40:J71" si="7">+H40*(1-I40)</f>
        <v>0</v>
      </c>
      <c r="K40" s="163"/>
      <c r="L40" s="164"/>
      <c r="M40" s="154">
        <f>IFERROR(SUMIF('TA Payroll Reconciliation '!H:H,'TA Budget vs Actual(Forecast)'!C40,'TA Payroll Reconciliation '!I:I),0)</f>
        <v>0</v>
      </c>
      <c r="N40" s="154">
        <f>IFERROR(SUMIF('TA Payroll Reconciliation '!H:H,'TA Budget vs Actual(Forecast)'!C40,'TA Payroll Reconciliation '!J:JJ),0)</f>
        <v>0</v>
      </c>
      <c r="O40" s="296"/>
      <c r="P40" s="86">
        <f t="shared" si="3"/>
        <v>0</v>
      </c>
      <c r="Q40" s="86">
        <f t="shared" ref="Q40:Q71" si="8">+L40-P40</f>
        <v>0</v>
      </c>
      <c r="V40" s="2"/>
      <c r="W40" s="4"/>
      <c r="X40" s="5"/>
      <c r="Y40" s="1"/>
      <c r="AB40" s="4"/>
      <c r="AC40" s="4"/>
      <c r="AD40" s="4"/>
      <c r="AE40" s="1"/>
      <c r="AF40" s="1"/>
      <c r="AG40" s="1"/>
    </row>
    <row r="41" spans="1:33" outlineLevel="1">
      <c r="A41" s="163"/>
      <c r="B41" s="168"/>
      <c r="C41" s="83" t="str">
        <f t="shared" si="1"/>
        <v xml:space="preserve"> </v>
      </c>
      <c r="D41" s="166"/>
      <c r="E41" s="163"/>
      <c r="F41" s="164"/>
      <c r="G41" s="81">
        <f t="shared" si="5"/>
        <v>0</v>
      </c>
      <c r="H41" s="160"/>
      <c r="I41" s="156"/>
      <c r="J41" s="152">
        <f t="shared" si="7"/>
        <v>0</v>
      </c>
      <c r="K41" s="163"/>
      <c r="L41" s="164"/>
      <c r="M41" s="154">
        <f>IFERROR(SUMIF('TA Payroll Reconciliation '!H:H,'TA Budget vs Actual(Forecast)'!C41,'TA Payroll Reconciliation '!I:I),0)</f>
        <v>0</v>
      </c>
      <c r="N41" s="154">
        <f>IFERROR(SUMIF('TA Payroll Reconciliation '!H:H,'TA Budget vs Actual(Forecast)'!C41,'TA Payroll Reconciliation '!J:JJ),0)</f>
        <v>0</v>
      </c>
      <c r="O41" s="296"/>
      <c r="P41" s="86">
        <f t="shared" si="3"/>
        <v>0</v>
      </c>
      <c r="Q41" s="86">
        <f t="shared" si="8"/>
        <v>0</v>
      </c>
      <c r="V41" s="2"/>
      <c r="W41" s="4"/>
      <c r="X41" s="5"/>
      <c r="Y41" s="1"/>
      <c r="AB41" s="4"/>
      <c r="AC41" s="4"/>
      <c r="AD41" s="4"/>
      <c r="AE41" s="1"/>
      <c r="AF41" s="1"/>
      <c r="AG41" s="1"/>
    </row>
    <row r="42" spans="1:33" ht="18.75" outlineLevel="1">
      <c r="A42" s="163"/>
      <c r="B42" s="168"/>
      <c r="C42" s="83" t="str">
        <f t="shared" si="1"/>
        <v xml:space="preserve"> </v>
      </c>
      <c r="D42" s="166"/>
      <c r="E42" s="163"/>
      <c r="F42" s="164"/>
      <c r="G42" s="81">
        <f t="shared" si="5"/>
        <v>0</v>
      </c>
      <c r="H42" s="160"/>
      <c r="I42" s="156"/>
      <c r="J42" s="152">
        <f t="shared" si="7"/>
        <v>0</v>
      </c>
      <c r="K42" s="163"/>
      <c r="L42" s="164"/>
      <c r="M42" s="154">
        <f>IFERROR(SUMIF('TA Payroll Reconciliation '!H:H,'TA Budget vs Actual(Forecast)'!C42,'TA Payroll Reconciliation '!I:I),0)</f>
        <v>0</v>
      </c>
      <c r="N42" s="154">
        <f>IFERROR(SUMIF('TA Payroll Reconciliation '!H:H,'TA Budget vs Actual(Forecast)'!C42,'TA Payroll Reconciliation '!J:JJ),0)</f>
        <v>0</v>
      </c>
      <c r="O42" s="296"/>
      <c r="P42" s="86">
        <f t="shared" si="3"/>
        <v>0</v>
      </c>
      <c r="Q42" s="86">
        <f t="shared" si="8"/>
        <v>0</v>
      </c>
      <c r="V42" s="2"/>
      <c r="W42" s="4"/>
      <c r="X42" s="5"/>
      <c r="Y42" s="1"/>
      <c r="AB42" s="10"/>
      <c r="AC42" s="10"/>
      <c r="AD42" s="11"/>
      <c r="AE42" s="7"/>
      <c r="AF42" s="1"/>
      <c r="AG42" s="1"/>
    </row>
    <row r="43" spans="1:33" outlineLevel="1">
      <c r="A43" s="163"/>
      <c r="B43" s="168"/>
      <c r="C43" s="83" t="str">
        <f t="shared" si="1"/>
        <v xml:space="preserve"> </v>
      </c>
      <c r="D43" s="166"/>
      <c r="E43" s="163"/>
      <c r="F43" s="164"/>
      <c r="G43" s="81">
        <f t="shared" si="5"/>
        <v>0</v>
      </c>
      <c r="H43" s="160"/>
      <c r="I43" s="156"/>
      <c r="J43" s="152">
        <f t="shared" si="7"/>
        <v>0</v>
      </c>
      <c r="K43" s="163"/>
      <c r="L43" s="164"/>
      <c r="M43" s="154">
        <f>IFERROR(SUMIF('TA Payroll Reconciliation '!H:H,'TA Budget vs Actual(Forecast)'!C43,'TA Payroll Reconciliation '!I:I),0)</f>
        <v>0</v>
      </c>
      <c r="N43" s="154">
        <f>IFERROR(SUMIF('TA Payroll Reconciliation '!H:H,'TA Budget vs Actual(Forecast)'!C43,'TA Payroll Reconciliation '!J:JJ),0)</f>
        <v>0</v>
      </c>
      <c r="O43" s="296"/>
      <c r="P43" s="86">
        <f t="shared" si="3"/>
        <v>0</v>
      </c>
      <c r="Q43" s="86">
        <f t="shared" si="8"/>
        <v>0</v>
      </c>
      <c r="V43" s="2"/>
      <c r="W43" s="4"/>
      <c r="X43" s="5"/>
      <c r="Y43" s="1"/>
      <c r="AB43" s="2"/>
      <c r="AE43" s="1"/>
      <c r="AF43" s="1"/>
      <c r="AG43" s="1"/>
    </row>
    <row r="44" spans="1:33" outlineLevel="1">
      <c r="A44" s="163"/>
      <c r="B44" s="168"/>
      <c r="C44" s="83" t="str">
        <f t="shared" si="1"/>
        <v xml:space="preserve"> </v>
      </c>
      <c r="D44" s="166"/>
      <c r="E44" s="163"/>
      <c r="F44" s="164"/>
      <c r="G44" s="81">
        <f t="shared" si="5"/>
        <v>0</v>
      </c>
      <c r="H44" s="160"/>
      <c r="I44" s="156"/>
      <c r="J44" s="152">
        <f t="shared" si="7"/>
        <v>0</v>
      </c>
      <c r="K44" s="163"/>
      <c r="L44" s="164"/>
      <c r="M44" s="154">
        <f>IFERROR(SUMIF('TA Payroll Reconciliation '!H:H,'TA Budget vs Actual(Forecast)'!C44,'TA Payroll Reconciliation '!I:I),0)</f>
        <v>0</v>
      </c>
      <c r="N44" s="154">
        <f>IFERROR(SUMIF('TA Payroll Reconciliation '!H:H,'TA Budget vs Actual(Forecast)'!C44,'TA Payroll Reconciliation '!J:JJ),0)</f>
        <v>0</v>
      </c>
      <c r="O44" s="296"/>
      <c r="P44" s="86">
        <f t="shared" si="3"/>
        <v>0</v>
      </c>
      <c r="Q44" s="86">
        <f t="shared" si="8"/>
        <v>0</v>
      </c>
      <c r="R44" s="21"/>
      <c r="S44" s="21"/>
      <c r="T44" s="21"/>
      <c r="V44" s="2"/>
      <c r="W44" s="4"/>
      <c r="X44" s="5"/>
      <c r="Y44" s="1"/>
      <c r="AB44" s="2"/>
      <c r="AE44" s="1"/>
      <c r="AF44" s="1"/>
      <c r="AG44" s="1"/>
    </row>
    <row r="45" spans="1:33" outlineLevel="1">
      <c r="A45" s="163"/>
      <c r="B45" s="168"/>
      <c r="C45" s="83" t="str">
        <f t="shared" si="1"/>
        <v xml:space="preserve"> </v>
      </c>
      <c r="D45" s="166"/>
      <c r="E45" s="163"/>
      <c r="F45" s="164"/>
      <c r="G45" s="81">
        <f t="shared" si="5"/>
        <v>0</v>
      </c>
      <c r="H45" s="160"/>
      <c r="I45" s="156"/>
      <c r="J45" s="152">
        <f t="shared" si="7"/>
        <v>0</v>
      </c>
      <c r="K45" s="163"/>
      <c r="L45" s="164"/>
      <c r="M45" s="154">
        <f>IFERROR(SUMIF('TA Payroll Reconciliation '!H:H,'TA Budget vs Actual(Forecast)'!C45,'TA Payroll Reconciliation '!I:I),0)</f>
        <v>0</v>
      </c>
      <c r="N45" s="154">
        <f>IFERROR(SUMIF('TA Payroll Reconciliation '!H:H,'TA Budget vs Actual(Forecast)'!C45,'TA Payroll Reconciliation '!J:JJ),0)</f>
        <v>0</v>
      </c>
      <c r="O45" s="296"/>
      <c r="P45" s="86">
        <f t="shared" si="3"/>
        <v>0</v>
      </c>
      <c r="Q45" s="86">
        <f t="shared" si="8"/>
        <v>0</v>
      </c>
      <c r="R45" s="21"/>
      <c r="S45" s="21"/>
      <c r="T45" s="21"/>
      <c r="V45" s="2"/>
      <c r="W45" s="4"/>
      <c r="X45" s="5"/>
      <c r="Y45" s="1"/>
      <c r="AB45" s="2"/>
      <c r="AE45" s="1"/>
      <c r="AF45" s="1"/>
      <c r="AG45" s="1"/>
    </row>
    <row r="46" spans="1:33" outlineLevel="1">
      <c r="A46" s="169"/>
      <c r="B46" s="168"/>
      <c r="C46" s="83" t="str">
        <f t="shared" si="1"/>
        <v xml:space="preserve"> </v>
      </c>
      <c r="D46" s="166"/>
      <c r="E46" s="163"/>
      <c r="F46" s="164"/>
      <c r="G46" s="81">
        <f t="shared" si="5"/>
        <v>0</v>
      </c>
      <c r="H46" s="160"/>
      <c r="I46" s="156"/>
      <c r="J46" s="152">
        <f t="shared" si="7"/>
        <v>0</v>
      </c>
      <c r="K46" s="163"/>
      <c r="L46" s="164"/>
      <c r="M46" s="154">
        <f>IFERROR(SUMIF('TA Payroll Reconciliation '!H:H,'TA Budget vs Actual(Forecast)'!C46,'TA Payroll Reconciliation '!I:I),0)</f>
        <v>0</v>
      </c>
      <c r="N46" s="154">
        <f>IFERROR(SUMIF('TA Payroll Reconciliation '!H:H,'TA Budget vs Actual(Forecast)'!C46,'TA Payroll Reconciliation '!J:JJ),0)</f>
        <v>0</v>
      </c>
      <c r="O46" s="296"/>
      <c r="P46" s="86">
        <f t="shared" si="3"/>
        <v>0</v>
      </c>
      <c r="Q46" s="86">
        <f t="shared" si="8"/>
        <v>0</v>
      </c>
      <c r="R46" s="21"/>
      <c r="S46" s="21"/>
      <c r="T46" s="21"/>
      <c r="U46" s="8"/>
      <c r="V46" s="12"/>
      <c r="X46" s="1"/>
      <c r="Y46" s="1"/>
      <c r="AB46" s="2"/>
      <c r="AE46" s="1"/>
      <c r="AF46" s="1"/>
      <c r="AG46" s="1"/>
    </row>
    <row r="47" spans="1:33" outlineLevel="1">
      <c r="A47" s="169"/>
      <c r="B47" s="168"/>
      <c r="C47" s="83" t="str">
        <f t="shared" si="1"/>
        <v xml:space="preserve"> </v>
      </c>
      <c r="D47" s="166"/>
      <c r="E47" s="163"/>
      <c r="F47" s="164"/>
      <c r="G47" s="81">
        <f t="shared" si="5"/>
        <v>0</v>
      </c>
      <c r="H47" s="160"/>
      <c r="I47" s="156"/>
      <c r="J47" s="152">
        <f t="shared" si="7"/>
        <v>0</v>
      </c>
      <c r="K47" s="163"/>
      <c r="L47" s="164"/>
      <c r="M47" s="154">
        <f>IFERROR(SUMIF('TA Payroll Reconciliation '!H:H,'TA Budget vs Actual(Forecast)'!C47,'TA Payroll Reconciliation '!I:I),0)</f>
        <v>0</v>
      </c>
      <c r="N47" s="154">
        <f>IFERROR(SUMIF('TA Payroll Reconciliation '!H:H,'TA Budget vs Actual(Forecast)'!C47,'TA Payroll Reconciliation '!J:JJ),0)</f>
        <v>0</v>
      </c>
      <c r="O47" s="296"/>
      <c r="P47" s="86">
        <f t="shared" si="3"/>
        <v>0</v>
      </c>
      <c r="Q47" s="86">
        <f t="shared" si="8"/>
        <v>0</v>
      </c>
      <c r="R47" s="21"/>
      <c r="S47" s="21"/>
      <c r="T47" s="21"/>
      <c r="U47" s="7"/>
      <c r="V47" s="12"/>
      <c r="W47" s="4"/>
      <c r="X47" s="1"/>
      <c r="Y47" s="1"/>
      <c r="AB47" s="2"/>
      <c r="AE47" s="1"/>
      <c r="AF47" s="1"/>
      <c r="AG47" s="1"/>
    </row>
    <row r="48" spans="1:33" outlineLevel="1">
      <c r="A48" s="169"/>
      <c r="B48" s="168"/>
      <c r="C48" s="83" t="str">
        <f t="shared" si="1"/>
        <v xml:space="preserve"> </v>
      </c>
      <c r="D48" s="166"/>
      <c r="E48" s="163"/>
      <c r="F48" s="164"/>
      <c r="G48" s="81">
        <f t="shared" si="5"/>
        <v>0</v>
      </c>
      <c r="H48" s="160"/>
      <c r="I48" s="156"/>
      <c r="J48" s="152">
        <f t="shared" si="7"/>
        <v>0</v>
      </c>
      <c r="K48" s="163"/>
      <c r="L48" s="164"/>
      <c r="M48" s="154">
        <f>IFERROR(SUMIF('TA Payroll Reconciliation '!H:H,'TA Budget vs Actual(Forecast)'!C48,'TA Payroll Reconciliation '!I:I),0)</f>
        <v>0</v>
      </c>
      <c r="N48" s="154">
        <f>IFERROR(SUMIF('TA Payroll Reconciliation '!H:H,'TA Budget vs Actual(Forecast)'!C48,'TA Payroll Reconciliation '!J:JJ),0)</f>
        <v>0</v>
      </c>
      <c r="O48" s="296"/>
      <c r="P48" s="86">
        <f t="shared" si="3"/>
        <v>0</v>
      </c>
      <c r="Q48" s="86">
        <f t="shared" si="8"/>
        <v>0</v>
      </c>
      <c r="R48" s="21"/>
      <c r="S48" s="21"/>
      <c r="T48" s="21"/>
      <c r="V48" s="13"/>
      <c r="X48" s="1"/>
      <c r="Y48" s="1"/>
      <c r="AB48" s="2"/>
      <c r="AE48" s="7"/>
      <c r="AF48" s="1"/>
      <c r="AG48" s="1"/>
    </row>
    <row r="49" spans="1:40" ht="18.75" outlineLevel="1">
      <c r="A49" s="169"/>
      <c r="B49" s="168"/>
      <c r="C49" s="83" t="str">
        <f t="shared" si="1"/>
        <v xml:space="preserve"> </v>
      </c>
      <c r="D49" s="166"/>
      <c r="E49" s="163"/>
      <c r="F49" s="164"/>
      <c r="G49" s="81">
        <f t="shared" si="5"/>
        <v>0</v>
      </c>
      <c r="H49" s="160"/>
      <c r="I49" s="156"/>
      <c r="J49" s="152">
        <f t="shared" si="7"/>
        <v>0</v>
      </c>
      <c r="K49" s="163"/>
      <c r="L49" s="164"/>
      <c r="M49" s="154">
        <f>IFERROR(SUMIF('TA Payroll Reconciliation '!H:H,'TA Budget vs Actual(Forecast)'!C49,'TA Payroll Reconciliation '!I:I),0)</f>
        <v>0</v>
      </c>
      <c r="N49" s="154">
        <f>IFERROR(SUMIF('TA Payroll Reconciliation '!H:H,'TA Budget vs Actual(Forecast)'!C49,'TA Payroll Reconciliation '!J:JJ),0)</f>
        <v>0</v>
      </c>
      <c r="O49" s="296"/>
      <c r="P49" s="86">
        <f t="shared" si="3"/>
        <v>0</v>
      </c>
      <c r="Q49" s="86">
        <f t="shared" si="8"/>
        <v>0</v>
      </c>
      <c r="R49" s="21"/>
      <c r="S49" s="21"/>
      <c r="T49" s="21"/>
      <c r="U49" s="401"/>
      <c r="V49" s="401"/>
      <c r="W49" s="14"/>
      <c r="X49" s="15"/>
      <c r="Y49" s="15"/>
      <c r="Z49" s="15"/>
      <c r="AA49" s="15"/>
      <c r="AB49" s="14"/>
      <c r="AC49" s="14"/>
      <c r="AE49" s="1"/>
      <c r="AF49" s="1"/>
      <c r="AG49" s="1"/>
    </row>
    <row r="50" spans="1:40" ht="18.75" outlineLevel="1">
      <c r="A50" s="163"/>
      <c r="B50" s="168"/>
      <c r="C50" s="83" t="str">
        <f t="shared" si="1"/>
        <v xml:space="preserve"> </v>
      </c>
      <c r="D50" s="166"/>
      <c r="E50" s="163"/>
      <c r="F50" s="164"/>
      <c r="G50" s="81">
        <f t="shared" si="5"/>
        <v>0</v>
      </c>
      <c r="H50" s="160"/>
      <c r="I50" s="156"/>
      <c r="J50" s="152">
        <f t="shared" si="7"/>
        <v>0</v>
      </c>
      <c r="K50" s="163"/>
      <c r="L50" s="164"/>
      <c r="M50" s="154">
        <f>IFERROR(SUMIF('TA Payroll Reconciliation '!H:H,'TA Budget vs Actual(Forecast)'!C50,'TA Payroll Reconciliation '!I:I),0)</f>
        <v>0</v>
      </c>
      <c r="N50" s="154">
        <f>IFERROR(SUMIF('TA Payroll Reconciliation '!H:H,'TA Budget vs Actual(Forecast)'!C50,'TA Payroll Reconciliation '!J:JJ),0)</f>
        <v>0</v>
      </c>
      <c r="O50" s="296"/>
      <c r="P50" s="86">
        <f t="shared" si="3"/>
        <v>0</v>
      </c>
      <c r="Q50" s="86">
        <f t="shared" si="8"/>
        <v>0</v>
      </c>
      <c r="R50" s="21"/>
      <c r="S50" s="21"/>
      <c r="T50" s="21"/>
      <c r="U50" s="16"/>
      <c r="V50" s="17"/>
      <c r="W50" s="14"/>
      <c r="X50" s="15"/>
      <c r="Y50" s="15"/>
      <c r="Z50" s="15"/>
      <c r="AA50" s="15"/>
      <c r="AB50" s="14"/>
      <c r="AC50" s="14"/>
      <c r="AE50" s="1"/>
      <c r="AF50" s="1"/>
      <c r="AG50" s="1"/>
    </row>
    <row r="51" spans="1:40" ht="18.75" outlineLevel="1">
      <c r="A51" s="163"/>
      <c r="B51" s="168"/>
      <c r="C51" s="83" t="str">
        <f t="shared" si="1"/>
        <v xml:space="preserve"> </v>
      </c>
      <c r="D51" s="166"/>
      <c r="E51" s="163"/>
      <c r="F51" s="164"/>
      <c r="G51" s="81">
        <f t="shared" si="5"/>
        <v>0</v>
      </c>
      <c r="H51" s="160"/>
      <c r="I51" s="156"/>
      <c r="J51" s="152">
        <f t="shared" si="7"/>
        <v>0</v>
      </c>
      <c r="K51" s="163"/>
      <c r="L51" s="164"/>
      <c r="M51" s="154">
        <f>IFERROR(SUMIF('TA Payroll Reconciliation '!H:H,'TA Budget vs Actual(Forecast)'!C51,'TA Payroll Reconciliation '!I:I),0)</f>
        <v>0</v>
      </c>
      <c r="N51" s="154">
        <f>IFERROR(SUMIF('TA Payroll Reconciliation '!H:H,'TA Budget vs Actual(Forecast)'!C51,'TA Payroll Reconciliation '!J:JJ),0)</f>
        <v>0</v>
      </c>
      <c r="O51" s="296"/>
      <c r="P51" s="86">
        <f t="shared" si="3"/>
        <v>0</v>
      </c>
      <c r="Q51" s="86">
        <f t="shared" si="8"/>
        <v>0</v>
      </c>
      <c r="U51" s="15"/>
      <c r="V51" s="14"/>
      <c r="W51" s="18"/>
      <c r="X51" s="19"/>
      <c r="Y51" s="15"/>
      <c r="Z51" s="15"/>
      <c r="AA51" s="15"/>
      <c r="AB51" s="14"/>
      <c r="AC51" s="14"/>
      <c r="AE51" s="1"/>
      <c r="AF51" s="1"/>
      <c r="AG51" s="1"/>
    </row>
    <row r="52" spans="1:40" ht="18.75" outlineLevel="1">
      <c r="A52" s="163"/>
      <c r="B52" s="168"/>
      <c r="C52" s="83" t="str">
        <f t="shared" si="1"/>
        <v xml:space="preserve"> </v>
      </c>
      <c r="D52" s="166"/>
      <c r="E52" s="163"/>
      <c r="F52" s="164"/>
      <c r="G52" s="81">
        <f t="shared" si="5"/>
        <v>0</v>
      </c>
      <c r="H52" s="160"/>
      <c r="I52" s="156"/>
      <c r="J52" s="152">
        <f t="shared" si="7"/>
        <v>0</v>
      </c>
      <c r="K52" s="163"/>
      <c r="L52" s="164"/>
      <c r="M52" s="154">
        <f>IFERROR(SUMIF('TA Payroll Reconciliation '!H:H,'TA Budget vs Actual(Forecast)'!C52,'TA Payroll Reconciliation '!I:I),0)</f>
        <v>0</v>
      </c>
      <c r="N52" s="154">
        <f>IFERROR(SUMIF('TA Payroll Reconciliation '!H:H,'TA Budget vs Actual(Forecast)'!C52,'TA Payroll Reconciliation '!J:JJ),0)</f>
        <v>0</v>
      </c>
      <c r="O52" s="296"/>
      <c r="P52" s="86">
        <f t="shared" si="3"/>
        <v>0</v>
      </c>
      <c r="Q52" s="86">
        <f t="shared" si="8"/>
        <v>0</v>
      </c>
      <c r="U52" s="15"/>
      <c r="V52" s="14"/>
      <c r="W52" s="18"/>
      <c r="X52" s="19"/>
      <c r="Y52" s="15"/>
      <c r="Z52" s="15"/>
      <c r="AA52" s="15"/>
      <c r="AB52" s="14"/>
      <c r="AC52" s="14"/>
      <c r="AE52" s="1"/>
      <c r="AF52" s="1"/>
      <c r="AG52" s="1"/>
    </row>
    <row r="53" spans="1:40" ht="18.75" outlineLevel="1">
      <c r="A53" s="163"/>
      <c r="B53" s="168"/>
      <c r="C53" s="83" t="str">
        <f t="shared" si="1"/>
        <v xml:space="preserve"> </v>
      </c>
      <c r="D53" s="166"/>
      <c r="E53" s="163"/>
      <c r="F53" s="164"/>
      <c r="G53" s="81">
        <f t="shared" si="5"/>
        <v>0</v>
      </c>
      <c r="H53" s="160"/>
      <c r="I53" s="156"/>
      <c r="J53" s="152">
        <f t="shared" si="7"/>
        <v>0</v>
      </c>
      <c r="K53" s="163"/>
      <c r="L53" s="164"/>
      <c r="M53" s="154">
        <f>IFERROR(SUMIF('TA Payroll Reconciliation '!H:H,'TA Budget vs Actual(Forecast)'!C53,'TA Payroll Reconciliation '!I:I),0)</f>
        <v>0</v>
      </c>
      <c r="N53" s="154">
        <f>IFERROR(SUMIF('TA Payroll Reconciliation '!H:H,'TA Budget vs Actual(Forecast)'!C53,'TA Payroll Reconciliation '!J:JJ),0)</f>
        <v>0</v>
      </c>
      <c r="O53" s="296"/>
      <c r="P53" s="86">
        <f t="shared" si="3"/>
        <v>0</v>
      </c>
      <c r="Q53" s="86">
        <f t="shared" si="8"/>
        <v>0</v>
      </c>
      <c r="U53" s="15"/>
      <c r="V53" s="14"/>
      <c r="W53" s="18"/>
      <c r="X53" s="19"/>
      <c r="Y53" s="15"/>
      <c r="Z53" s="15"/>
      <c r="AA53" s="15"/>
      <c r="AB53" s="14"/>
      <c r="AC53" s="14"/>
      <c r="AE53" s="1"/>
      <c r="AF53" s="1"/>
      <c r="AG53" s="1"/>
    </row>
    <row r="54" spans="1:40" ht="18.75" outlineLevel="1">
      <c r="A54" s="163"/>
      <c r="B54" s="168"/>
      <c r="C54" s="83" t="str">
        <f t="shared" si="1"/>
        <v xml:space="preserve"> </v>
      </c>
      <c r="D54" s="166"/>
      <c r="E54" s="163"/>
      <c r="F54" s="164"/>
      <c r="G54" s="81">
        <f t="shared" si="5"/>
        <v>0</v>
      </c>
      <c r="H54" s="160"/>
      <c r="I54" s="156"/>
      <c r="J54" s="152">
        <f t="shared" si="7"/>
        <v>0</v>
      </c>
      <c r="K54" s="163"/>
      <c r="L54" s="164"/>
      <c r="M54" s="154">
        <f>IFERROR(SUMIF('TA Payroll Reconciliation '!H:H,'TA Budget vs Actual(Forecast)'!C54,'TA Payroll Reconciliation '!I:I),0)</f>
        <v>0</v>
      </c>
      <c r="N54" s="154">
        <f>IFERROR(SUMIF('TA Payroll Reconciliation '!H:H,'TA Budget vs Actual(Forecast)'!C54,'TA Payroll Reconciliation '!J:JJ),0)</f>
        <v>0</v>
      </c>
      <c r="O54" s="296"/>
      <c r="P54" s="86">
        <f t="shared" si="3"/>
        <v>0</v>
      </c>
      <c r="Q54" s="86">
        <f t="shared" si="8"/>
        <v>0</v>
      </c>
      <c r="U54" s="15"/>
      <c r="V54" s="14"/>
      <c r="W54" s="18"/>
      <c r="X54" s="19"/>
      <c r="Y54" s="15"/>
      <c r="Z54" s="15"/>
      <c r="AA54" s="15"/>
      <c r="AB54" s="14"/>
      <c r="AC54" s="14"/>
      <c r="AE54" s="1"/>
      <c r="AF54" s="1"/>
      <c r="AG54" s="1"/>
    </row>
    <row r="55" spans="1:40" ht="18.75" outlineLevel="1">
      <c r="A55" s="163"/>
      <c r="B55" s="168"/>
      <c r="C55" s="83" t="str">
        <f t="shared" si="1"/>
        <v xml:space="preserve"> </v>
      </c>
      <c r="D55" s="166"/>
      <c r="E55" s="163"/>
      <c r="F55" s="164"/>
      <c r="G55" s="81">
        <f t="shared" si="5"/>
        <v>0</v>
      </c>
      <c r="H55" s="160"/>
      <c r="I55" s="156"/>
      <c r="J55" s="152">
        <f t="shared" si="7"/>
        <v>0</v>
      </c>
      <c r="K55" s="163"/>
      <c r="L55" s="164"/>
      <c r="M55" s="154">
        <f>IFERROR(SUMIF('TA Payroll Reconciliation '!H:H,'TA Budget vs Actual(Forecast)'!C55,'TA Payroll Reconciliation '!I:I),0)</f>
        <v>0</v>
      </c>
      <c r="N55" s="154">
        <f>IFERROR(SUMIF('TA Payroll Reconciliation '!H:H,'TA Budget vs Actual(Forecast)'!C55,'TA Payroll Reconciliation '!J:JJ),0)</f>
        <v>0</v>
      </c>
      <c r="O55" s="296"/>
      <c r="P55" s="86">
        <f t="shared" si="3"/>
        <v>0</v>
      </c>
      <c r="Q55" s="86">
        <f t="shared" si="8"/>
        <v>0</v>
      </c>
      <c r="U55" s="15"/>
      <c r="V55" s="14"/>
      <c r="W55" s="4"/>
      <c r="X55" s="5"/>
      <c r="Y55" s="1"/>
      <c r="AB55" s="2"/>
      <c r="AE55" s="1"/>
      <c r="AF55" s="1"/>
      <c r="AG55" s="1"/>
    </row>
    <row r="56" spans="1:40" ht="18.75" outlineLevel="1">
      <c r="A56" s="163"/>
      <c r="B56" s="168"/>
      <c r="C56" s="83" t="str">
        <f t="shared" si="1"/>
        <v xml:space="preserve"> </v>
      </c>
      <c r="D56" s="166"/>
      <c r="E56" s="163"/>
      <c r="F56" s="164"/>
      <c r="G56" s="81">
        <f t="shared" si="5"/>
        <v>0</v>
      </c>
      <c r="H56" s="160"/>
      <c r="I56" s="156"/>
      <c r="J56" s="152">
        <f t="shared" si="7"/>
        <v>0</v>
      </c>
      <c r="K56" s="163"/>
      <c r="L56" s="164"/>
      <c r="M56" s="154">
        <f>IFERROR(SUMIF('TA Payroll Reconciliation '!H:H,'TA Budget vs Actual(Forecast)'!C56,'TA Payroll Reconciliation '!I:I),0)</f>
        <v>0</v>
      </c>
      <c r="N56" s="154">
        <f>IFERROR(SUMIF('TA Payroll Reconciliation '!H:H,'TA Budget vs Actual(Forecast)'!C56,'TA Payroll Reconciliation '!J:JJ),0)</f>
        <v>0</v>
      </c>
      <c r="O56" s="296"/>
      <c r="P56" s="86">
        <f t="shared" si="3"/>
        <v>0</v>
      </c>
      <c r="Q56" s="86">
        <f t="shared" si="8"/>
        <v>0</v>
      </c>
      <c r="U56" s="15"/>
      <c r="V56" s="20"/>
      <c r="W56" s="4"/>
      <c r="X56" s="5"/>
      <c r="Y56" s="1"/>
      <c r="AB56" s="2"/>
      <c r="AE56" s="1"/>
      <c r="AF56" s="1"/>
      <c r="AG56" s="1"/>
    </row>
    <row r="57" spans="1:40" ht="18.75" outlineLevel="1">
      <c r="A57" s="163"/>
      <c r="B57" s="168"/>
      <c r="C57" s="83" t="str">
        <f t="shared" si="1"/>
        <v xml:space="preserve"> </v>
      </c>
      <c r="D57" s="166"/>
      <c r="E57" s="163"/>
      <c r="F57" s="164"/>
      <c r="G57" s="81">
        <f t="shared" si="5"/>
        <v>0</v>
      </c>
      <c r="H57" s="160"/>
      <c r="I57" s="156"/>
      <c r="J57" s="152">
        <f t="shared" si="7"/>
        <v>0</v>
      </c>
      <c r="K57" s="163"/>
      <c r="L57" s="164"/>
      <c r="M57" s="154">
        <f>IFERROR(SUMIF('TA Payroll Reconciliation '!H:H,'TA Budget vs Actual(Forecast)'!C57,'TA Payroll Reconciliation '!I:I),0)</f>
        <v>0</v>
      </c>
      <c r="N57" s="154">
        <f>IFERROR(SUMIF('TA Payroll Reconciliation '!H:H,'TA Budget vs Actual(Forecast)'!C57,'TA Payroll Reconciliation '!J:JJ),0)</f>
        <v>0</v>
      </c>
      <c r="O57" s="296"/>
      <c r="P57" s="86">
        <f t="shared" si="3"/>
        <v>0</v>
      </c>
      <c r="Q57" s="86">
        <f t="shared" si="8"/>
        <v>0</v>
      </c>
      <c r="U57" s="15"/>
      <c r="V57" s="20"/>
      <c r="W57" s="4"/>
      <c r="X57" s="5"/>
      <c r="Y57" s="1"/>
      <c r="AB57" s="2"/>
      <c r="AE57" s="6"/>
      <c r="AG57" s="1"/>
    </row>
    <row r="58" spans="1:40" outlineLevel="1">
      <c r="A58" s="163"/>
      <c r="B58" s="168"/>
      <c r="C58" s="83" t="str">
        <f t="shared" si="1"/>
        <v xml:space="preserve"> </v>
      </c>
      <c r="D58" s="166"/>
      <c r="E58" s="163"/>
      <c r="F58" s="164"/>
      <c r="G58" s="81">
        <f t="shared" si="5"/>
        <v>0</v>
      </c>
      <c r="H58" s="160"/>
      <c r="I58" s="156"/>
      <c r="J58" s="152">
        <f t="shared" si="7"/>
        <v>0</v>
      </c>
      <c r="K58" s="163"/>
      <c r="L58" s="164"/>
      <c r="M58" s="154">
        <f>IFERROR(SUMIF('TA Payroll Reconciliation '!H:H,'TA Budget vs Actual(Forecast)'!C58,'TA Payroll Reconciliation '!I:I),0)</f>
        <v>0</v>
      </c>
      <c r="N58" s="154">
        <f>IFERROR(SUMIF('TA Payroll Reconciliation '!H:H,'TA Budget vs Actual(Forecast)'!C58,'TA Payroll Reconciliation '!J:JJ),0)</f>
        <v>0</v>
      </c>
      <c r="O58" s="296"/>
      <c r="P58" s="86">
        <f t="shared" si="3"/>
        <v>0</v>
      </c>
      <c r="Q58" s="86">
        <f t="shared" si="8"/>
        <v>0</v>
      </c>
      <c r="V58" s="2"/>
      <c r="W58" s="4"/>
      <c r="X58" s="5"/>
      <c r="Y58" s="1"/>
      <c r="AB58" s="2"/>
      <c r="AE58" s="6"/>
      <c r="AG58" s="1"/>
    </row>
    <row r="59" spans="1:40" outlineLevel="1">
      <c r="A59" s="163"/>
      <c r="B59" s="168"/>
      <c r="C59" s="83" t="str">
        <f t="shared" si="1"/>
        <v xml:space="preserve"> </v>
      </c>
      <c r="D59" s="166"/>
      <c r="E59" s="163"/>
      <c r="F59" s="164"/>
      <c r="G59" s="81">
        <f t="shared" si="5"/>
        <v>0</v>
      </c>
      <c r="H59" s="160"/>
      <c r="I59" s="156"/>
      <c r="J59" s="152">
        <f t="shared" si="7"/>
        <v>0</v>
      </c>
      <c r="K59" s="163"/>
      <c r="L59" s="164"/>
      <c r="M59" s="154">
        <f>IFERROR(SUMIF('TA Payroll Reconciliation '!H:H,'TA Budget vs Actual(Forecast)'!C59,'TA Payroll Reconciliation '!I:I),0)</f>
        <v>0</v>
      </c>
      <c r="N59" s="154">
        <f>IFERROR(SUMIF('TA Payroll Reconciliation '!H:H,'TA Budget vs Actual(Forecast)'!C59,'TA Payroll Reconciliation '!J:JJ),0)</f>
        <v>0</v>
      </c>
      <c r="O59" s="296"/>
      <c r="P59" s="86">
        <f t="shared" si="3"/>
        <v>0</v>
      </c>
      <c r="Q59" s="86">
        <f t="shared" si="8"/>
        <v>0</v>
      </c>
      <c r="V59" s="2"/>
      <c r="W59" s="4"/>
      <c r="X59" s="5"/>
      <c r="Y59" s="1"/>
      <c r="AB59" s="2"/>
      <c r="AE59" s="6"/>
      <c r="AG59" s="1"/>
    </row>
    <row r="60" spans="1:40" s="3" customFormat="1" outlineLevel="1">
      <c r="A60" s="163"/>
      <c r="B60" s="168"/>
      <c r="C60" s="83" t="str">
        <f t="shared" si="1"/>
        <v xml:space="preserve"> </v>
      </c>
      <c r="D60" s="166"/>
      <c r="E60" s="163"/>
      <c r="F60" s="164"/>
      <c r="G60" s="81">
        <f t="shared" si="5"/>
        <v>0</v>
      </c>
      <c r="H60" s="160"/>
      <c r="I60" s="156"/>
      <c r="J60" s="152">
        <f t="shared" si="7"/>
        <v>0</v>
      </c>
      <c r="K60" s="163"/>
      <c r="L60" s="164"/>
      <c r="M60" s="154">
        <f>IFERROR(SUMIF('TA Payroll Reconciliation '!H:H,'TA Budget vs Actual(Forecast)'!C60,'TA Payroll Reconciliation '!I:I),0)</f>
        <v>0</v>
      </c>
      <c r="N60" s="154">
        <f>IFERROR(SUMIF('TA Payroll Reconciliation '!H:H,'TA Budget vs Actual(Forecast)'!C60,'TA Payroll Reconciliation '!J:JJ),0)</f>
        <v>0</v>
      </c>
      <c r="O60" s="296"/>
      <c r="P60" s="86">
        <f t="shared" si="3"/>
        <v>0</v>
      </c>
      <c r="Q60" s="86">
        <f t="shared" si="8"/>
        <v>0</v>
      </c>
      <c r="R60" s="1"/>
      <c r="S60" s="7"/>
      <c r="T60" s="7"/>
      <c r="U60" s="7"/>
      <c r="V60" s="9"/>
      <c r="W60" s="4"/>
      <c r="X60" s="5"/>
      <c r="Y60" s="1"/>
      <c r="Z60" s="1"/>
      <c r="AA60" s="1"/>
      <c r="AB60" s="2"/>
      <c r="AC60" s="2"/>
      <c r="AD60" s="2"/>
      <c r="AE60" s="6"/>
      <c r="AF60" s="6"/>
      <c r="AG60" s="1"/>
      <c r="AH60" s="1"/>
      <c r="AI60" s="1"/>
      <c r="AJ60" s="1"/>
      <c r="AK60" s="1"/>
      <c r="AL60" s="1"/>
      <c r="AM60" s="1"/>
      <c r="AN60" s="1"/>
    </row>
    <row r="61" spans="1:40" outlineLevel="1">
      <c r="A61" s="163"/>
      <c r="B61" s="168"/>
      <c r="C61" s="83" t="str">
        <f t="shared" si="1"/>
        <v xml:space="preserve"> </v>
      </c>
      <c r="D61" s="166"/>
      <c r="E61" s="163"/>
      <c r="F61" s="164"/>
      <c r="G61" s="81">
        <f t="shared" si="5"/>
        <v>0</v>
      </c>
      <c r="H61" s="160"/>
      <c r="I61" s="156"/>
      <c r="J61" s="152">
        <f t="shared" si="7"/>
        <v>0</v>
      </c>
      <c r="K61" s="163"/>
      <c r="L61" s="164"/>
      <c r="M61" s="154">
        <f>IFERROR(SUMIF('TA Payroll Reconciliation '!H:H,'TA Budget vs Actual(Forecast)'!C61,'TA Payroll Reconciliation '!I:I),0)</f>
        <v>0</v>
      </c>
      <c r="N61" s="154">
        <f>IFERROR(SUMIF('TA Payroll Reconciliation '!H:H,'TA Budget vs Actual(Forecast)'!C61,'TA Payroll Reconciliation '!J:JJ),0)</f>
        <v>0</v>
      </c>
      <c r="O61" s="296"/>
      <c r="P61" s="86">
        <f t="shared" si="3"/>
        <v>0</v>
      </c>
      <c r="Q61" s="86">
        <f t="shared" si="8"/>
        <v>0</v>
      </c>
      <c r="V61" s="2"/>
      <c r="W61" s="4"/>
      <c r="X61" s="5"/>
      <c r="Y61" s="1"/>
      <c r="AB61" s="2"/>
      <c r="AE61" s="6"/>
      <c r="AG61" s="1"/>
    </row>
    <row r="62" spans="1:40" outlineLevel="1">
      <c r="A62" s="163"/>
      <c r="B62" s="168"/>
      <c r="C62" s="83" t="str">
        <f t="shared" si="1"/>
        <v xml:space="preserve"> </v>
      </c>
      <c r="D62" s="166"/>
      <c r="E62" s="163"/>
      <c r="F62" s="164"/>
      <c r="G62" s="81">
        <f t="shared" si="5"/>
        <v>0</v>
      </c>
      <c r="H62" s="160"/>
      <c r="I62" s="156"/>
      <c r="J62" s="152">
        <f t="shared" si="7"/>
        <v>0</v>
      </c>
      <c r="K62" s="163"/>
      <c r="L62" s="164"/>
      <c r="M62" s="154">
        <f>IFERROR(SUMIF('TA Payroll Reconciliation '!H:H,'TA Budget vs Actual(Forecast)'!C62,'TA Payroll Reconciliation '!I:I),0)</f>
        <v>0</v>
      </c>
      <c r="N62" s="154">
        <f>IFERROR(SUMIF('TA Payroll Reconciliation '!H:H,'TA Budget vs Actual(Forecast)'!C62,'TA Payroll Reconciliation '!J:JJ),0)</f>
        <v>0</v>
      </c>
      <c r="O62" s="296"/>
      <c r="P62" s="86">
        <f t="shared" si="3"/>
        <v>0</v>
      </c>
      <c r="Q62" s="86">
        <f t="shared" si="8"/>
        <v>0</v>
      </c>
      <c r="V62" s="2"/>
      <c r="W62" s="4"/>
      <c r="X62" s="5"/>
      <c r="Y62" s="1"/>
      <c r="AB62" s="2"/>
      <c r="AE62" s="6"/>
      <c r="AG62" s="1"/>
    </row>
    <row r="63" spans="1:40" outlineLevel="1">
      <c r="A63" s="163"/>
      <c r="B63" s="168"/>
      <c r="C63" s="83" t="str">
        <f t="shared" si="1"/>
        <v xml:space="preserve"> </v>
      </c>
      <c r="D63" s="166"/>
      <c r="E63" s="163"/>
      <c r="F63" s="164"/>
      <c r="G63" s="81">
        <f t="shared" si="5"/>
        <v>0</v>
      </c>
      <c r="H63" s="160"/>
      <c r="I63" s="156"/>
      <c r="J63" s="152">
        <f t="shared" si="7"/>
        <v>0</v>
      </c>
      <c r="K63" s="163"/>
      <c r="L63" s="164"/>
      <c r="M63" s="154">
        <f>IFERROR(SUMIF('TA Payroll Reconciliation '!H:H,'TA Budget vs Actual(Forecast)'!C63,'TA Payroll Reconciliation '!I:I),0)</f>
        <v>0</v>
      </c>
      <c r="N63" s="154">
        <f>IFERROR(SUMIF('TA Payroll Reconciliation '!H:H,'TA Budget vs Actual(Forecast)'!C63,'TA Payroll Reconciliation '!J:JJ),0)</f>
        <v>0</v>
      </c>
      <c r="O63" s="296"/>
      <c r="P63" s="86">
        <f t="shared" si="3"/>
        <v>0</v>
      </c>
      <c r="Q63" s="86">
        <f t="shared" si="8"/>
        <v>0</v>
      </c>
      <c r="V63" s="2"/>
      <c r="W63" s="4"/>
      <c r="X63" s="5"/>
      <c r="Y63" s="1"/>
      <c r="AB63" s="2"/>
      <c r="AE63" s="6"/>
      <c r="AG63" s="1"/>
    </row>
    <row r="64" spans="1:40" outlineLevel="1">
      <c r="A64" s="163"/>
      <c r="B64" s="168"/>
      <c r="C64" s="83" t="str">
        <f t="shared" si="1"/>
        <v xml:space="preserve"> </v>
      </c>
      <c r="D64" s="166"/>
      <c r="E64" s="163"/>
      <c r="F64" s="164"/>
      <c r="G64" s="81">
        <f t="shared" si="5"/>
        <v>0</v>
      </c>
      <c r="H64" s="160"/>
      <c r="I64" s="156"/>
      <c r="J64" s="152">
        <f t="shared" si="7"/>
        <v>0</v>
      </c>
      <c r="K64" s="163"/>
      <c r="L64" s="164"/>
      <c r="M64" s="154">
        <f>IFERROR(SUMIF('TA Payroll Reconciliation '!H:H,'TA Budget vs Actual(Forecast)'!C64,'TA Payroll Reconciliation '!I:I),0)</f>
        <v>0</v>
      </c>
      <c r="N64" s="154">
        <f>IFERROR(SUMIF('TA Payroll Reconciliation '!H:H,'TA Budget vs Actual(Forecast)'!C64,'TA Payroll Reconciliation '!J:JJ),0)</f>
        <v>0</v>
      </c>
      <c r="O64" s="296"/>
      <c r="P64" s="86">
        <f t="shared" si="3"/>
        <v>0</v>
      </c>
      <c r="Q64" s="86">
        <f t="shared" si="8"/>
        <v>0</v>
      </c>
      <c r="V64" s="2"/>
      <c r="W64" s="4"/>
      <c r="X64" s="5"/>
      <c r="Y64" s="1"/>
      <c r="AB64" s="2"/>
      <c r="AE64" s="6"/>
      <c r="AG64" s="1"/>
    </row>
    <row r="65" spans="1:33" outlineLevel="1">
      <c r="A65" s="163"/>
      <c r="B65" s="168"/>
      <c r="C65" s="83" t="str">
        <f t="shared" si="1"/>
        <v xml:space="preserve"> </v>
      </c>
      <c r="D65" s="166"/>
      <c r="E65" s="163"/>
      <c r="F65" s="164"/>
      <c r="G65" s="81">
        <f t="shared" si="5"/>
        <v>0</v>
      </c>
      <c r="H65" s="160"/>
      <c r="I65" s="156"/>
      <c r="J65" s="152">
        <f t="shared" si="7"/>
        <v>0</v>
      </c>
      <c r="K65" s="163"/>
      <c r="L65" s="164"/>
      <c r="M65" s="154">
        <f>IFERROR(SUMIF('TA Payroll Reconciliation '!H:H,'TA Budget vs Actual(Forecast)'!C65,'TA Payroll Reconciliation '!I:I),0)</f>
        <v>0</v>
      </c>
      <c r="N65" s="154">
        <f>IFERROR(SUMIF('TA Payroll Reconciliation '!H:H,'TA Budget vs Actual(Forecast)'!C65,'TA Payroll Reconciliation '!J:JJ),0)</f>
        <v>0</v>
      </c>
      <c r="O65" s="296"/>
      <c r="P65" s="86">
        <f t="shared" si="3"/>
        <v>0</v>
      </c>
      <c r="Q65" s="86">
        <f t="shared" si="8"/>
        <v>0</v>
      </c>
      <c r="V65" s="2"/>
      <c r="W65" s="4"/>
      <c r="X65" s="5"/>
      <c r="Y65" s="1"/>
      <c r="AB65" s="2"/>
      <c r="AE65" s="6"/>
      <c r="AG65" s="1"/>
    </row>
    <row r="66" spans="1:33" outlineLevel="1">
      <c r="A66" s="163"/>
      <c r="B66" s="168"/>
      <c r="C66" s="83" t="str">
        <f t="shared" si="1"/>
        <v xml:space="preserve"> </v>
      </c>
      <c r="D66" s="166"/>
      <c r="E66" s="163"/>
      <c r="F66" s="164"/>
      <c r="G66" s="81">
        <f t="shared" si="5"/>
        <v>0</v>
      </c>
      <c r="H66" s="160"/>
      <c r="I66" s="156"/>
      <c r="J66" s="152">
        <f t="shared" si="7"/>
        <v>0</v>
      </c>
      <c r="K66" s="163"/>
      <c r="L66" s="164"/>
      <c r="M66" s="154">
        <f>IFERROR(SUMIF('TA Payroll Reconciliation '!H:H,'TA Budget vs Actual(Forecast)'!C66,'TA Payroll Reconciliation '!I:I),0)</f>
        <v>0</v>
      </c>
      <c r="N66" s="154">
        <f>IFERROR(SUMIF('TA Payroll Reconciliation '!H:H,'TA Budget vs Actual(Forecast)'!C66,'TA Payroll Reconciliation '!J:JJ),0)</f>
        <v>0</v>
      </c>
      <c r="O66" s="296"/>
      <c r="P66" s="86">
        <f t="shared" si="3"/>
        <v>0</v>
      </c>
      <c r="Q66" s="86">
        <f t="shared" si="8"/>
        <v>0</v>
      </c>
      <c r="V66" s="2"/>
      <c r="W66" s="4"/>
      <c r="X66" s="5"/>
      <c r="Y66" s="1"/>
      <c r="AB66" s="2"/>
      <c r="AE66" s="6"/>
      <c r="AG66" s="1"/>
    </row>
    <row r="67" spans="1:33" outlineLevel="1">
      <c r="A67" s="163"/>
      <c r="B67" s="168"/>
      <c r="C67" s="83" t="str">
        <f t="shared" si="1"/>
        <v xml:space="preserve"> </v>
      </c>
      <c r="D67" s="166"/>
      <c r="E67" s="163"/>
      <c r="F67" s="164"/>
      <c r="G67" s="81">
        <f t="shared" si="5"/>
        <v>0</v>
      </c>
      <c r="H67" s="160"/>
      <c r="I67" s="156"/>
      <c r="J67" s="152">
        <f t="shared" si="7"/>
        <v>0</v>
      </c>
      <c r="K67" s="163"/>
      <c r="L67" s="164"/>
      <c r="M67" s="154">
        <f>IFERROR(SUMIF('TA Payroll Reconciliation '!H:H,'TA Budget vs Actual(Forecast)'!C67,'TA Payroll Reconciliation '!I:I),0)</f>
        <v>0</v>
      </c>
      <c r="N67" s="154">
        <f>IFERROR(SUMIF('TA Payroll Reconciliation '!H:H,'TA Budget vs Actual(Forecast)'!C67,'TA Payroll Reconciliation '!J:JJ),0)</f>
        <v>0</v>
      </c>
      <c r="O67" s="296"/>
      <c r="P67" s="86">
        <f t="shared" si="3"/>
        <v>0</v>
      </c>
      <c r="Q67" s="86">
        <f t="shared" si="8"/>
        <v>0</v>
      </c>
      <c r="V67" s="2"/>
      <c r="W67" s="4"/>
      <c r="X67" s="5"/>
      <c r="Y67" s="1"/>
      <c r="AB67" s="2"/>
      <c r="AE67" s="6"/>
      <c r="AG67" s="1"/>
    </row>
    <row r="68" spans="1:33" outlineLevel="1">
      <c r="A68" s="163"/>
      <c r="B68" s="168"/>
      <c r="C68" s="83" t="str">
        <f t="shared" si="1"/>
        <v xml:space="preserve"> </v>
      </c>
      <c r="D68" s="166"/>
      <c r="E68" s="163"/>
      <c r="F68" s="164"/>
      <c r="G68" s="81">
        <f t="shared" si="5"/>
        <v>0</v>
      </c>
      <c r="H68" s="160"/>
      <c r="I68" s="156"/>
      <c r="J68" s="152">
        <f t="shared" si="7"/>
        <v>0</v>
      </c>
      <c r="K68" s="163"/>
      <c r="L68" s="164"/>
      <c r="M68" s="154">
        <f>IFERROR(SUMIF('TA Payroll Reconciliation '!H:H,'TA Budget vs Actual(Forecast)'!C68,'TA Payroll Reconciliation '!I:I),0)</f>
        <v>0</v>
      </c>
      <c r="N68" s="154">
        <f>IFERROR(SUMIF('TA Payroll Reconciliation '!H:H,'TA Budget vs Actual(Forecast)'!C68,'TA Payroll Reconciliation '!J:JJ),0)</f>
        <v>0</v>
      </c>
      <c r="O68" s="296"/>
      <c r="P68" s="86">
        <f t="shared" si="3"/>
        <v>0</v>
      </c>
      <c r="Q68" s="86">
        <f t="shared" si="8"/>
        <v>0</v>
      </c>
      <c r="V68" s="2"/>
      <c r="W68" s="4"/>
      <c r="X68" s="5"/>
      <c r="Y68" s="1"/>
      <c r="AB68" s="2"/>
      <c r="AE68" s="6"/>
      <c r="AG68" s="1"/>
    </row>
    <row r="69" spans="1:33" outlineLevel="1">
      <c r="A69" s="163"/>
      <c r="B69" s="168"/>
      <c r="C69" s="83" t="str">
        <f t="shared" si="1"/>
        <v xml:space="preserve"> </v>
      </c>
      <c r="D69" s="166"/>
      <c r="E69" s="163"/>
      <c r="F69" s="164"/>
      <c r="G69" s="81">
        <f t="shared" si="5"/>
        <v>0</v>
      </c>
      <c r="H69" s="160"/>
      <c r="I69" s="156"/>
      <c r="J69" s="152">
        <f t="shared" si="7"/>
        <v>0</v>
      </c>
      <c r="K69" s="163"/>
      <c r="L69" s="164"/>
      <c r="M69" s="154">
        <f>IFERROR(SUMIF('TA Payroll Reconciliation '!H:H,'TA Budget vs Actual(Forecast)'!C69,'TA Payroll Reconciliation '!I:I),0)</f>
        <v>0</v>
      </c>
      <c r="N69" s="154">
        <f>IFERROR(SUMIF('TA Payroll Reconciliation '!H:H,'TA Budget vs Actual(Forecast)'!C69,'TA Payroll Reconciliation '!J:JJ),0)</f>
        <v>0</v>
      </c>
      <c r="O69" s="296"/>
      <c r="P69" s="86">
        <f t="shared" si="3"/>
        <v>0</v>
      </c>
      <c r="Q69" s="86">
        <f t="shared" si="8"/>
        <v>0</v>
      </c>
      <c r="V69" s="2"/>
      <c r="W69" s="4"/>
      <c r="X69" s="5"/>
      <c r="Y69" s="1"/>
      <c r="AB69" s="2"/>
      <c r="AE69" s="6"/>
      <c r="AG69" s="1"/>
    </row>
    <row r="70" spans="1:33" outlineLevel="1">
      <c r="A70" s="161"/>
      <c r="B70" s="167"/>
      <c r="C70" s="132" t="str">
        <f t="shared" si="1"/>
        <v xml:space="preserve"> </v>
      </c>
      <c r="D70" s="165"/>
      <c r="E70" s="161"/>
      <c r="F70" s="162"/>
      <c r="G70" s="81">
        <f t="shared" si="5"/>
        <v>0</v>
      </c>
      <c r="H70" s="159"/>
      <c r="I70" s="155"/>
      <c r="J70" s="151">
        <f t="shared" si="7"/>
        <v>0</v>
      </c>
      <c r="K70" s="161"/>
      <c r="L70" s="162"/>
      <c r="M70" s="154">
        <f>IFERROR(SUMIF('TA Payroll Reconciliation '!H:H,'TA Budget vs Actual(Forecast)'!C70,'TA Payroll Reconciliation '!I:I),0)</f>
        <v>0</v>
      </c>
      <c r="N70" s="154">
        <f>IFERROR(SUMIF('TA Payroll Reconciliation '!H:H,'TA Budget vs Actual(Forecast)'!C70,'TA Payroll Reconciliation '!J:JJ),0)</f>
        <v>0</v>
      </c>
      <c r="O70" s="296"/>
      <c r="P70" s="86">
        <f t="shared" si="3"/>
        <v>0</v>
      </c>
      <c r="Q70" s="86">
        <f t="shared" si="8"/>
        <v>0</v>
      </c>
      <c r="V70" s="2"/>
      <c r="W70" s="4"/>
      <c r="X70" s="5"/>
      <c r="Y70" s="1"/>
      <c r="AB70" s="4"/>
      <c r="AC70" s="4"/>
      <c r="AD70" s="4"/>
      <c r="AE70" s="1"/>
      <c r="AF70" s="1"/>
      <c r="AG70" s="1"/>
    </row>
    <row r="71" spans="1:33" outlineLevel="1">
      <c r="A71" s="161"/>
      <c r="B71" s="167"/>
      <c r="C71" s="132" t="str">
        <f t="shared" si="1"/>
        <v xml:space="preserve"> </v>
      </c>
      <c r="D71" s="165"/>
      <c r="E71" s="161"/>
      <c r="F71" s="162"/>
      <c r="G71" s="81">
        <f t="shared" si="5"/>
        <v>0</v>
      </c>
      <c r="H71" s="159"/>
      <c r="I71" s="155"/>
      <c r="J71" s="151">
        <f t="shared" si="7"/>
        <v>0</v>
      </c>
      <c r="K71" s="161"/>
      <c r="L71" s="162"/>
      <c r="M71" s="154">
        <f>IFERROR(SUMIF('TA Payroll Reconciliation '!H:H,'TA Budget vs Actual(Forecast)'!C71,'TA Payroll Reconciliation '!I:I),0)</f>
        <v>0</v>
      </c>
      <c r="N71" s="154">
        <f>IFERROR(SUMIF('TA Payroll Reconciliation '!H:H,'TA Budget vs Actual(Forecast)'!C71,'TA Payroll Reconciliation '!J:JJ),0)</f>
        <v>0</v>
      </c>
      <c r="O71" s="296"/>
      <c r="P71" s="86">
        <f t="shared" si="3"/>
        <v>0</v>
      </c>
      <c r="Q71" s="86">
        <f t="shared" si="8"/>
        <v>0</v>
      </c>
      <c r="V71" s="2"/>
      <c r="W71" s="4"/>
      <c r="X71" s="5"/>
      <c r="Y71" s="1"/>
      <c r="AB71" s="4"/>
      <c r="AC71" s="4"/>
      <c r="AD71" s="4"/>
      <c r="AE71" s="1"/>
      <c r="AF71" s="1"/>
      <c r="AG71" s="1"/>
    </row>
    <row r="72" spans="1:33" outlineLevel="1">
      <c r="A72" s="161"/>
      <c r="B72" s="167"/>
      <c r="C72" s="132" t="str">
        <f t="shared" si="1"/>
        <v xml:space="preserve"> </v>
      </c>
      <c r="D72" s="165"/>
      <c r="E72" s="161"/>
      <c r="F72" s="162"/>
      <c r="G72" s="81">
        <f t="shared" si="5"/>
        <v>0</v>
      </c>
      <c r="H72" s="159"/>
      <c r="I72" s="155"/>
      <c r="J72" s="151">
        <f t="shared" ref="J72:J86" si="9">+H72*(1-I72)</f>
        <v>0</v>
      </c>
      <c r="K72" s="161"/>
      <c r="L72" s="162"/>
      <c r="M72" s="154">
        <f>IFERROR(SUMIF('TA Payroll Reconciliation '!H:H,'TA Budget vs Actual(Forecast)'!C72,'TA Payroll Reconciliation '!I:I),0)</f>
        <v>0</v>
      </c>
      <c r="N72" s="154">
        <f>IFERROR(SUMIF('TA Payroll Reconciliation '!H:H,'TA Budget vs Actual(Forecast)'!C72,'TA Payroll Reconciliation '!J:JJ),0)</f>
        <v>0</v>
      </c>
      <c r="O72" s="296"/>
      <c r="P72" s="86">
        <f t="shared" si="3"/>
        <v>0</v>
      </c>
      <c r="Q72" s="86">
        <f t="shared" ref="Q72:Q86" si="10">+L72-P72</f>
        <v>0</v>
      </c>
      <c r="V72" s="2"/>
      <c r="W72" s="4"/>
      <c r="X72" s="5"/>
      <c r="Y72" s="1"/>
      <c r="AB72" s="4"/>
      <c r="AC72" s="4"/>
      <c r="AD72" s="4"/>
      <c r="AE72" s="1"/>
      <c r="AF72" s="1"/>
      <c r="AG72" s="1"/>
    </row>
    <row r="73" spans="1:33" outlineLevel="1">
      <c r="A73" s="161"/>
      <c r="B73" s="167"/>
      <c r="C73" s="132" t="str">
        <f>CONCATENATE(A73," ",B73)</f>
        <v xml:space="preserve"> </v>
      </c>
      <c r="D73" s="165"/>
      <c r="E73" s="161"/>
      <c r="F73" s="162"/>
      <c r="G73" s="81">
        <f t="shared" ref="G73:G85" si="11">+IFERROR(E73*(1-F73),0)</f>
        <v>0</v>
      </c>
      <c r="H73" s="159"/>
      <c r="I73" s="155"/>
      <c r="J73" s="151">
        <f t="shared" si="9"/>
        <v>0</v>
      </c>
      <c r="K73" s="161"/>
      <c r="L73" s="162"/>
      <c r="M73" s="154">
        <f>IFERROR(SUMIF('TA Payroll Reconciliation '!H:H,'TA Budget vs Actual(Forecast)'!C73,'TA Payroll Reconciliation '!I:I),0)</f>
        <v>0</v>
      </c>
      <c r="N73" s="154">
        <f>IFERROR(SUMIF('TA Payroll Reconciliation '!H:H,'TA Budget vs Actual(Forecast)'!C73,'TA Payroll Reconciliation '!J:JJ),0)</f>
        <v>0</v>
      </c>
      <c r="O73" s="296"/>
      <c r="P73" s="86">
        <f t="shared" ref="P73:P86" si="12">IFERROR(+M73+N73-O73,0)</f>
        <v>0</v>
      </c>
      <c r="Q73" s="86">
        <f t="shared" si="10"/>
        <v>0</v>
      </c>
      <c r="V73" s="2"/>
      <c r="W73" s="4"/>
      <c r="X73" s="5"/>
      <c r="Y73" s="1"/>
      <c r="AB73" s="4"/>
      <c r="AC73" s="4"/>
      <c r="AD73" s="4"/>
      <c r="AE73" s="1"/>
      <c r="AF73" s="1"/>
      <c r="AG73" s="1"/>
    </row>
    <row r="74" spans="1:33" outlineLevel="1">
      <c r="A74" s="161"/>
      <c r="B74" s="167"/>
      <c r="C74" s="132" t="str">
        <f t="shared" ref="C74:C86" si="13">CONCATENATE(A74," ",B74)</f>
        <v xml:space="preserve"> </v>
      </c>
      <c r="D74" s="165"/>
      <c r="E74" s="161"/>
      <c r="F74" s="162"/>
      <c r="G74" s="81">
        <f t="shared" si="11"/>
        <v>0</v>
      </c>
      <c r="H74" s="159"/>
      <c r="I74" s="155"/>
      <c r="J74" s="151">
        <f t="shared" si="9"/>
        <v>0</v>
      </c>
      <c r="K74" s="161"/>
      <c r="L74" s="162"/>
      <c r="M74" s="154">
        <f>IFERROR(SUMIF('TA Payroll Reconciliation '!H:H,'TA Budget vs Actual(Forecast)'!C74,'TA Payroll Reconciliation '!I:I),0)</f>
        <v>0</v>
      </c>
      <c r="N74" s="154">
        <f>IFERROR(SUMIF('TA Payroll Reconciliation '!H:H,'TA Budget vs Actual(Forecast)'!C74,'TA Payroll Reconciliation '!J:JJ),0)</f>
        <v>0</v>
      </c>
      <c r="O74" s="296"/>
      <c r="P74" s="86">
        <f t="shared" si="12"/>
        <v>0</v>
      </c>
      <c r="Q74" s="86">
        <f t="shared" si="10"/>
        <v>0</v>
      </c>
      <c r="V74" s="2"/>
      <c r="W74" s="4"/>
      <c r="X74" s="5"/>
      <c r="Y74" s="1"/>
      <c r="AB74" s="4"/>
      <c r="AC74" s="4"/>
      <c r="AD74" s="4"/>
      <c r="AE74" s="1"/>
      <c r="AF74" s="1"/>
      <c r="AG74" s="1"/>
    </row>
    <row r="75" spans="1:33" outlineLevel="1">
      <c r="A75" s="161"/>
      <c r="B75" s="167"/>
      <c r="C75" s="132" t="str">
        <f t="shared" si="13"/>
        <v xml:space="preserve"> </v>
      </c>
      <c r="D75" s="165"/>
      <c r="E75" s="161"/>
      <c r="F75" s="162"/>
      <c r="G75" s="81">
        <f t="shared" si="11"/>
        <v>0</v>
      </c>
      <c r="H75" s="159"/>
      <c r="I75" s="155"/>
      <c r="J75" s="151">
        <f t="shared" si="9"/>
        <v>0</v>
      </c>
      <c r="K75" s="161"/>
      <c r="L75" s="162"/>
      <c r="M75" s="154">
        <f>IFERROR(SUMIF('TA Payroll Reconciliation '!H:H,'TA Budget vs Actual(Forecast)'!C75,'TA Payroll Reconciliation '!I:I),0)</f>
        <v>0</v>
      </c>
      <c r="N75" s="154">
        <f>IFERROR(SUMIF('TA Payroll Reconciliation '!H:H,'TA Budget vs Actual(Forecast)'!C75,'TA Payroll Reconciliation '!J:JJ),0)</f>
        <v>0</v>
      </c>
      <c r="O75" s="296"/>
      <c r="P75" s="86">
        <f t="shared" si="12"/>
        <v>0</v>
      </c>
      <c r="Q75" s="86">
        <f t="shared" si="10"/>
        <v>0</v>
      </c>
      <c r="V75" s="2"/>
      <c r="W75" s="4"/>
      <c r="X75" s="5"/>
      <c r="Y75" s="1"/>
      <c r="AB75" s="4"/>
      <c r="AC75" s="4"/>
      <c r="AD75" s="4"/>
      <c r="AE75" s="1"/>
      <c r="AF75" s="1"/>
      <c r="AG75" s="1"/>
    </row>
    <row r="76" spans="1:33" outlineLevel="1">
      <c r="A76" s="161"/>
      <c r="B76" s="167"/>
      <c r="C76" s="132" t="str">
        <f t="shared" si="13"/>
        <v xml:space="preserve"> </v>
      </c>
      <c r="D76" s="165"/>
      <c r="E76" s="161"/>
      <c r="F76" s="162"/>
      <c r="G76" s="81">
        <f t="shared" si="11"/>
        <v>0</v>
      </c>
      <c r="H76" s="159"/>
      <c r="I76" s="155"/>
      <c r="J76" s="151">
        <f t="shared" si="9"/>
        <v>0</v>
      </c>
      <c r="K76" s="161"/>
      <c r="L76" s="162"/>
      <c r="M76" s="154">
        <f>IFERROR(SUMIF('TA Payroll Reconciliation '!H:H,'TA Budget vs Actual(Forecast)'!C76,'TA Payroll Reconciliation '!I:I),0)</f>
        <v>0</v>
      </c>
      <c r="N76" s="154">
        <f>IFERROR(SUMIF('TA Payroll Reconciliation '!H:H,'TA Budget vs Actual(Forecast)'!C76,'TA Payroll Reconciliation '!J:JJ),0)</f>
        <v>0</v>
      </c>
      <c r="O76" s="296"/>
      <c r="P76" s="86">
        <f t="shared" si="12"/>
        <v>0</v>
      </c>
      <c r="Q76" s="86">
        <f t="shared" si="10"/>
        <v>0</v>
      </c>
      <c r="V76" s="2"/>
      <c r="W76" s="4"/>
      <c r="X76" s="5"/>
      <c r="Y76" s="1"/>
      <c r="AB76" s="4"/>
      <c r="AC76" s="4"/>
      <c r="AD76" s="4"/>
      <c r="AE76" s="1"/>
      <c r="AF76" s="1"/>
      <c r="AG76" s="1"/>
    </row>
    <row r="77" spans="1:33" outlineLevel="1">
      <c r="A77" s="161"/>
      <c r="B77" s="167"/>
      <c r="C77" s="132" t="str">
        <f t="shared" si="13"/>
        <v xml:space="preserve"> </v>
      </c>
      <c r="D77" s="165"/>
      <c r="E77" s="161"/>
      <c r="F77" s="162"/>
      <c r="G77" s="81">
        <f t="shared" si="11"/>
        <v>0</v>
      </c>
      <c r="H77" s="159"/>
      <c r="I77" s="155"/>
      <c r="J77" s="151">
        <f t="shared" si="9"/>
        <v>0</v>
      </c>
      <c r="K77" s="161"/>
      <c r="L77" s="162"/>
      <c r="M77" s="154">
        <f>IFERROR(SUMIF('TA Payroll Reconciliation '!H:H,'TA Budget vs Actual(Forecast)'!C77,'TA Payroll Reconciliation '!I:I),0)</f>
        <v>0</v>
      </c>
      <c r="N77" s="154">
        <f>IFERROR(SUMIF('TA Payroll Reconciliation '!H:H,'TA Budget vs Actual(Forecast)'!C77,'TA Payroll Reconciliation '!J:JJ),0)</f>
        <v>0</v>
      </c>
      <c r="O77" s="296"/>
      <c r="P77" s="86">
        <f t="shared" si="12"/>
        <v>0</v>
      </c>
      <c r="Q77" s="86">
        <f t="shared" si="10"/>
        <v>0</v>
      </c>
      <c r="V77" s="2"/>
      <c r="W77" s="4"/>
      <c r="X77" s="5"/>
      <c r="Y77" s="1"/>
      <c r="AB77" s="4"/>
      <c r="AC77" s="4"/>
      <c r="AD77" s="4"/>
      <c r="AE77" s="1"/>
      <c r="AF77" s="1"/>
      <c r="AG77" s="1"/>
    </row>
    <row r="78" spans="1:33" outlineLevel="1">
      <c r="A78" s="161"/>
      <c r="B78" s="167"/>
      <c r="C78" s="132" t="str">
        <f t="shared" si="13"/>
        <v xml:space="preserve"> </v>
      </c>
      <c r="D78" s="165"/>
      <c r="E78" s="161"/>
      <c r="F78" s="162"/>
      <c r="G78" s="81">
        <f t="shared" si="11"/>
        <v>0</v>
      </c>
      <c r="H78" s="159"/>
      <c r="I78" s="155"/>
      <c r="J78" s="151">
        <f t="shared" si="9"/>
        <v>0</v>
      </c>
      <c r="K78" s="161"/>
      <c r="L78" s="162"/>
      <c r="M78" s="154">
        <f>IFERROR(SUMIF('TA Payroll Reconciliation '!H:H,'TA Budget vs Actual(Forecast)'!C78,'TA Payroll Reconciliation '!I:I),0)</f>
        <v>0</v>
      </c>
      <c r="N78" s="154">
        <f>IFERROR(SUMIF('TA Payroll Reconciliation '!H:H,'TA Budget vs Actual(Forecast)'!C78,'TA Payroll Reconciliation '!J:JJ),0)</f>
        <v>0</v>
      </c>
      <c r="O78" s="296"/>
      <c r="P78" s="86">
        <f t="shared" si="12"/>
        <v>0</v>
      </c>
      <c r="Q78" s="86">
        <f t="shared" si="10"/>
        <v>0</v>
      </c>
      <c r="V78" s="2"/>
      <c r="W78" s="4"/>
      <c r="X78" s="5"/>
      <c r="Y78" s="1"/>
      <c r="AB78" s="4"/>
      <c r="AC78" s="4"/>
      <c r="AD78" s="4"/>
      <c r="AE78" s="1"/>
      <c r="AF78" s="1"/>
      <c r="AG78" s="1"/>
    </row>
    <row r="79" spans="1:33" outlineLevel="1">
      <c r="A79" s="161"/>
      <c r="B79" s="167"/>
      <c r="C79" s="132" t="str">
        <f t="shared" si="13"/>
        <v xml:space="preserve"> </v>
      </c>
      <c r="D79" s="165"/>
      <c r="E79" s="161"/>
      <c r="F79" s="162"/>
      <c r="G79" s="81">
        <f t="shared" si="11"/>
        <v>0</v>
      </c>
      <c r="H79" s="159"/>
      <c r="I79" s="155"/>
      <c r="J79" s="151">
        <f t="shared" si="9"/>
        <v>0</v>
      </c>
      <c r="K79" s="161"/>
      <c r="L79" s="162"/>
      <c r="M79" s="154">
        <f>IFERROR(SUMIF('TA Payroll Reconciliation '!H:H,'TA Budget vs Actual(Forecast)'!C79,'TA Payroll Reconciliation '!I:I),0)</f>
        <v>0</v>
      </c>
      <c r="N79" s="154">
        <f>IFERROR(SUMIF('TA Payroll Reconciliation '!H:H,'TA Budget vs Actual(Forecast)'!C79,'TA Payroll Reconciliation '!J:JJ),0)</f>
        <v>0</v>
      </c>
      <c r="O79" s="296"/>
      <c r="P79" s="86">
        <f t="shared" si="12"/>
        <v>0</v>
      </c>
      <c r="Q79" s="86">
        <f t="shared" si="10"/>
        <v>0</v>
      </c>
      <c r="V79" s="2"/>
      <c r="W79" s="4"/>
      <c r="X79" s="5"/>
      <c r="Y79" s="1"/>
      <c r="AB79" s="4"/>
      <c r="AC79" s="4"/>
      <c r="AD79" s="4"/>
      <c r="AE79" s="1"/>
      <c r="AF79" s="1"/>
      <c r="AG79" s="1"/>
    </row>
    <row r="80" spans="1:33" outlineLevel="1">
      <c r="A80" s="161"/>
      <c r="B80" s="167"/>
      <c r="C80" s="132" t="str">
        <f t="shared" si="13"/>
        <v xml:space="preserve"> </v>
      </c>
      <c r="D80" s="165"/>
      <c r="E80" s="161"/>
      <c r="F80" s="162"/>
      <c r="G80" s="81">
        <f t="shared" si="11"/>
        <v>0</v>
      </c>
      <c r="H80" s="159"/>
      <c r="I80" s="155"/>
      <c r="J80" s="151">
        <f t="shared" si="9"/>
        <v>0</v>
      </c>
      <c r="K80" s="161"/>
      <c r="L80" s="162"/>
      <c r="M80" s="154">
        <f>IFERROR(SUMIF('TA Payroll Reconciliation '!H:H,'TA Budget vs Actual(Forecast)'!C80,'TA Payroll Reconciliation '!I:I),0)</f>
        <v>0</v>
      </c>
      <c r="N80" s="154">
        <f>IFERROR(SUMIF('TA Payroll Reconciliation '!H:H,'TA Budget vs Actual(Forecast)'!C80,'TA Payroll Reconciliation '!J:JJ),0)</f>
        <v>0</v>
      </c>
      <c r="O80" s="296"/>
      <c r="P80" s="86">
        <f t="shared" si="12"/>
        <v>0</v>
      </c>
      <c r="Q80" s="86">
        <f t="shared" si="10"/>
        <v>0</v>
      </c>
      <c r="V80" s="2"/>
      <c r="W80" s="4"/>
      <c r="X80" s="5"/>
      <c r="Y80" s="1"/>
      <c r="AB80" s="4"/>
      <c r="AC80" s="4"/>
      <c r="AD80" s="4"/>
      <c r="AE80" s="1"/>
      <c r="AF80" s="1"/>
      <c r="AG80" s="1"/>
    </row>
    <row r="81" spans="1:33" outlineLevel="1">
      <c r="A81" s="161"/>
      <c r="B81" s="167"/>
      <c r="C81" s="132" t="str">
        <f t="shared" si="13"/>
        <v xml:space="preserve"> </v>
      </c>
      <c r="D81" s="165"/>
      <c r="E81" s="161"/>
      <c r="F81" s="162"/>
      <c r="G81" s="81">
        <f t="shared" si="11"/>
        <v>0</v>
      </c>
      <c r="H81" s="159"/>
      <c r="I81" s="155"/>
      <c r="J81" s="151">
        <f t="shared" si="9"/>
        <v>0</v>
      </c>
      <c r="K81" s="161"/>
      <c r="L81" s="162"/>
      <c r="M81" s="154">
        <f>IFERROR(SUMIF('TA Payroll Reconciliation '!H:H,'TA Budget vs Actual(Forecast)'!C81,'TA Payroll Reconciliation '!I:I),0)</f>
        <v>0</v>
      </c>
      <c r="N81" s="154">
        <f>IFERROR(SUMIF('TA Payroll Reconciliation '!H:H,'TA Budget vs Actual(Forecast)'!C81,'TA Payroll Reconciliation '!J:JJ),0)</f>
        <v>0</v>
      </c>
      <c r="O81" s="296"/>
      <c r="P81" s="86">
        <f t="shared" si="12"/>
        <v>0</v>
      </c>
      <c r="Q81" s="86">
        <f t="shared" si="10"/>
        <v>0</v>
      </c>
      <c r="V81" s="2"/>
      <c r="W81" s="4"/>
      <c r="X81" s="5"/>
      <c r="Y81" s="1"/>
      <c r="AB81" s="4"/>
      <c r="AC81" s="4"/>
      <c r="AD81" s="4"/>
      <c r="AE81" s="1"/>
      <c r="AF81" s="1"/>
      <c r="AG81" s="1"/>
    </row>
    <row r="82" spans="1:33" outlineLevel="1">
      <c r="A82" s="161"/>
      <c r="B82" s="167"/>
      <c r="C82" s="132" t="str">
        <f t="shared" si="13"/>
        <v xml:space="preserve"> </v>
      </c>
      <c r="D82" s="165"/>
      <c r="E82" s="161"/>
      <c r="F82" s="162"/>
      <c r="G82" s="81">
        <f t="shared" si="11"/>
        <v>0</v>
      </c>
      <c r="H82" s="159"/>
      <c r="I82" s="155"/>
      <c r="J82" s="151">
        <f t="shared" si="9"/>
        <v>0</v>
      </c>
      <c r="K82" s="161"/>
      <c r="L82" s="162"/>
      <c r="M82" s="154">
        <f>IFERROR(SUMIF('TA Payroll Reconciliation '!H:H,'TA Budget vs Actual(Forecast)'!C82,'TA Payroll Reconciliation '!I:I),0)</f>
        <v>0</v>
      </c>
      <c r="N82" s="154">
        <f>IFERROR(SUMIF('TA Payroll Reconciliation '!H:H,'TA Budget vs Actual(Forecast)'!C82,'TA Payroll Reconciliation '!J:JJ),0)</f>
        <v>0</v>
      </c>
      <c r="O82" s="296"/>
      <c r="P82" s="86">
        <f t="shared" si="12"/>
        <v>0</v>
      </c>
      <c r="Q82" s="86">
        <f t="shared" si="10"/>
        <v>0</v>
      </c>
      <c r="V82" s="2"/>
      <c r="W82" s="4"/>
      <c r="X82" s="5"/>
      <c r="Y82" s="1"/>
      <c r="AB82" s="4"/>
      <c r="AC82" s="4"/>
      <c r="AD82" s="4"/>
      <c r="AE82" s="1"/>
      <c r="AF82" s="1"/>
      <c r="AG82" s="1"/>
    </row>
    <row r="83" spans="1:33" outlineLevel="1">
      <c r="A83" s="161"/>
      <c r="B83" s="167"/>
      <c r="C83" s="132" t="str">
        <f t="shared" si="13"/>
        <v xml:space="preserve"> </v>
      </c>
      <c r="D83" s="165"/>
      <c r="E83" s="161"/>
      <c r="F83" s="162"/>
      <c r="G83" s="81">
        <f t="shared" si="11"/>
        <v>0</v>
      </c>
      <c r="H83" s="159"/>
      <c r="I83" s="155"/>
      <c r="J83" s="151">
        <f t="shared" si="9"/>
        <v>0</v>
      </c>
      <c r="K83" s="161"/>
      <c r="L83" s="162"/>
      <c r="M83" s="154">
        <f>IFERROR(SUMIF('TA Payroll Reconciliation '!H:H,'TA Budget vs Actual(Forecast)'!C83,'TA Payroll Reconciliation '!I:I),0)</f>
        <v>0</v>
      </c>
      <c r="N83" s="154">
        <f>IFERROR(SUMIF('TA Payroll Reconciliation '!H:H,'TA Budget vs Actual(Forecast)'!C83,'TA Payroll Reconciliation '!J:JJ),0)</f>
        <v>0</v>
      </c>
      <c r="O83" s="296"/>
      <c r="P83" s="86">
        <f t="shared" si="12"/>
        <v>0</v>
      </c>
      <c r="Q83" s="86">
        <f t="shared" si="10"/>
        <v>0</v>
      </c>
      <c r="V83" s="2"/>
      <c r="W83" s="4"/>
      <c r="X83" s="5"/>
      <c r="Y83" s="1"/>
      <c r="AB83" s="4"/>
      <c r="AC83" s="4"/>
      <c r="AD83" s="4"/>
      <c r="AE83" s="1"/>
      <c r="AF83" s="1"/>
      <c r="AG83" s="1"/>
    </row>
    <row r="84" spans="1:33" outlineLevel="1">
      <c r="A84" s="161"/>
      <c r="B84" s="167"/>
      <c r="C84" s="132" t="str">
        <f t="shared" si="13"/>
        <v xml:space="preserve"> </v>
      </c>
      <c r="D84" s="165"/>
      <c r="E84" s="161"/>
      <c r="F84" s="162"/>
      <c r="G84" s="81">
        <f t="shared" si="11"/>
        <v>0</v>
      </c>
      <c r="H84" s="159"/>
      <c r="I84" s="155"/>
      <c r="J84" s="151">
        <f t="shared" si="9"/>
        <v>0</v>
      </c>
      <c r="K84" s="161"/>
      <c r="L84" s="162"/>
      <c r="M84" s="154">
        <f>IFERROR(SUMIF('TA Payroll Reconciliation '!H:H,'TA Budget vs Actual(Forecast)'!C84,'TA Payroll Reconciliation '!I:I),0)</f>
        <v>0</v>
      </c>
      <c r="N84" s="154">
        <f>IFERROR(SUMIF('TA Payroll Reconciliation '!H:H,'TA Budget vs Actual(Forecast)'!C84,'TA Payroll Reconciliation '!J:JJ),0)</f>
        <v>0</v>
      </c>
      <c r="O84" s="296"/>
      <c r="P84" s="86">
        <f t="shared" si="12"/>
        <v>0</v>
      </c>
      <c r="Q84" s="86">
        <f t="shared" si="10"/>
        <v>0</v>
      </c>
      <c r="V84" s="2"/>
      <c r="W84" s="4"/>
      <c r="X84" s="5"/>
      <c r="Y84" s="1"/>
      <c r="AB84" s="4"/>
      <c r="AC84" s="4"/>
      <c r="AD84" s="4"/>
      <c r="AE84" s="1"/>
      <c r="AF84" s="1"/>
      <c r="AG84" s="1"/>
    </row>
    <row r="85" spans="1:33" outlineLevel="1">
      <c r="A85" s="161"/>
      <c r="B85" s="167"/>
      <c r="C85" s="132" t="str">
        <f t="shared" si="13"/>
        <v xml:space="preserve"> </v>
      </c>
      <c r="D85" s="165"/>
      <c r="E85" s="161"/>
      <c r="F85" s="162"/>
      <c r="G85" s="81">
        <f t="shared" si="11"/>
        <v>0</v>
      </c>
      <c r="H85" s="159"/>
      <c r="I85" s="155"/>
      <c r="J85" s="151">
        <f t="shared" si="9"/>
        <v>0</v>
      </c>
      <c r="K85" s="161"/>
      <c r="L85" s="162"/>
      <c r="M85" s="154">
        <f>IFERROR(SUMIF('TA Payroll Reconciliation '!H:H,'TA Budget vs Actual(Forecast)'!C85,'TA Payroll Reconciliation '!I:I),0)</f>
        <v>0</v>
      </c>
      <c r="N85" s="154">
        <f>IFERROR(SUMIF('TA Payroll Reconciliation '!H:H,'TA Budget vs Actual(Forecast)'!C85,'TA Payroll Reconciliation '!J:JJ),0)</f>
        <v>0</v>
      </c>
      <c r="O85" s="296"/>
      <c r="P85" s="86">
        <f t="shared" si="12"/>
        <v>0</v>
      </c>
      <c r="Q85" s="86">
        <f t="shared" si="10"/>
        <v>0</v>
      </c>
      <c r="V85" s="2"/>
      <c r="W85" s="4"/>
      <c r="X85" s="5"/>
      <c r="Y85" s="1"/>
      <c r="AB85" s="4"/>
      <c r="AC85" s="4"/>
      <c r="AD85" s="4"/>
      <c r="AE85" s="1"/>
      <c r="AF85" s="1"/>
      <c r="AG85" s="1"/>
    </row>
    <row r="86" spans="1:33">
      <c r="A86" s="161"/>
      <c r="B86" s="167"/>
      <c r="C86" s="132" t="str">
        <f t="shared" si="13"/>
        <v xml:space="preserve"> </v>
      </c>
      <c r="D86" s="165"/>
      <c r="E86" s="161"/>
      <c r="F86" s="162"/>
      <c r="G86" s="81">
        <f>+IFERROR(E86*(1-F86),0)</f>
        <v>0</v>
      </c>
      <c r="H86" s="159"/>
      <c r="I86" s="155"/>
      <c r="J86" s="151">
        <f t="shared" si="9"/>
        <v>0</v>
      </c>
      <c r="K86" s="161"/>
      <c r="L86" s="162"/>
      <c r="M86" s="154">
        <f>IFERROR(SUMIF('TA Payroll Reconciliation '!H:H,'TA Budget vs Actual(Forecast)'!C86,'TA Payroll Reconciliation '!I:I),0)</f>
        <v>0</v>
      </c>
      <c r="N86" s="154">
        <f>IFERROR(SUMIF('TA Payroll Reconciliation '!H:H,'TA Budget vs Actual(Forecast)'!C86,'TA Payroll Reconciliation '!J:JJ),0)</f>
        <v>0</v>
      </c>
      <c r="O86" s="296"/>
      <c r="P86" s="86">
        <f t="shared" si="12"/>
        <v>0</v>
      </c>
      <c r="Q86" s="86">
        <f t="shared" si="10"/>
        <v>0</v>
      </c>
      <c r="V86" s="2"/>
      <c r="W86" s="4"/>
      <c r="X86" s="5"/>
      <c r="Y86" s="1"/>
      <c r="AB86" s="4"/>
      <c r="AC86" s="4"/>
      <c r="AD86" s="4"/>
      <c r="AE86" s="1"/>
      <c r="AF86" s="1"/>
      <c r="AG86" s="1"/>
    </row>
    <row r="87" spans="1:33" ht="16.5" thickBot="1">
      <c r="A87" s="382" t="s">
        <v>35</v>
      </c>
      <c r="B87" s="383"/>
      <c r="C87" s="383"/>
      <c r="D87" s="384"/>
      <c r="E87" s="158">
        <f>SUM(E8:E86)</f>
        <v>1714</v>
      </c>
      <c r="F87" s="157">
        <f>SUM(F8:F86)</f>
        <v>0.51999999999999991</v>
      </c>
      <c r="G87" s="82">
        <f>SUM(G8:G86)</f>
        <v>1614</v>
      </c>
      <c r="H87" s="158">
        <f>SUM(H8:H86)</f>
        <v>1645</v>
      </c>
      <c r="I87" s="157"/>
      <c r="J87" s="153">
        <f>SUM(J8:J86)</f>
        <v>1553.0500000000002</v>
      </c>
      <c r="K87" s="174"/>
      <c r="L87" s="157">
        <f>SUM(L8:L86)</f>
        <v>3310</v>
      </c>
      <c r="M87" s="297">
        <f>SUM(M8:M86)</f>
        <v>2025</v>
      </c>
      <c r="N87" s="297">
        <f>SUM(N8:N86)</f>
        <v>1311</v>
      </c>
      <c r="O87" s="297">
        <f>SUM(O8:O86)</f>
        <v>42</v>
      </c>
      <c r="P87" s="297">
        <f>SUM(P8:P86)</f>
        <v>3294</v>
      </c>
      <c r="Q87" s="275">
        <f>+L87-P87</f>
        <v>16</v>
      </c>
      <c r="V87" s="2"/>
      <c r="W87" s="4"/>
      <c r="X87" s="5"/>
      <c r="Y87" s="1"/>
      <c r="AB87" s="2"/>
      <c r="AE87" s="6"/>
      <c r="AG87" s="1"/>
    </row>
    <row r="88" spans="1:33" ht="16.5" thickTop="1">
      <c r="A88" s="23"/>
      <c r="B88" s="23"/>
      <c r="C88" s="84"/>
      <c r="D88" s="24" t="s">
        <v>12</v>
      </c>
      <c r="E88" s="24"/>
      <c r="F88" s="24"/>
      <c r="G88" s="24"/>
      <c r="H88" s="24"/>
      <c r="I88" s="24"/>
      <c r="J88" s="24"/>
      <c r="K88" s="24"/>
      <c r="L88" s="24"/>
      <c r="R88" s="22"/>
    </row>
  </sheetData>
  <sheetProtection formatCells="0"/>
  <mergeCells count="22">
    <mergeCell ref="U49:V49"/>
    <mergeCell ref="Q6:Q7"/>
    <mergeCell ref="J6:J7"/>
    <mergeCell ref="P6:P7"/>
    <mergeCell ref="H5:L5"/>
    <mergeCell ref="N6:N7"/>
    <mergeCell ref="L6:L7"/>
    <mergeCell ref="M6:M7"/>
    <mergeCell ref="K6:K7"/>
    <mergeCell ref="O6:O7"/>
    <mergeCell ref="E5:G5"/>
    <mergeCell ref="H1:I1"/>
    <mergeCell ref="A87:D87"/>
    <mergeCell ref="B6:B7"/>
    <mergeCell ref="E6:E7"/>
    <mergeCell ref="H6:H7"/>
    <mergeCell ref="G6:G7"/>
    <mergeCell ref="A6:A7"/>
    <mergeCell ref="D6:D7"/>
    <mergeCell ref="C6:C7"/>
    <mergeCell ref="I6:I7"/>
    <mergeCell ref="F6:F7"/>
  </mergeCells>
  <conditionalFormatting sqref="A87:K87">
    <cfRule type="expression" dxfId="9" priority="13">
      <formula>MOD(ROW(),2)=0</formula>
    </cfRule>
  </conditionalFormatting>
  <conditionalFormatting sqref="A20:K87 G8:G16 J8:K16 G17:K17 A8:C19 E18:K19 Q87 M8:P87">
    <cfRule type="expression" dxfId="8" priority="12">
      <formula>AND($Q$3=TRUE,MOD(ROW(),2)=0)</formula>
    </cfRule>
  </conditionalFormatting>
  <conditionalFormatting sqref="F1">
    <cfRule type="expression" priority="11">
      <formula>$F$1</formula>
    </cfRule>
  </conditionalFormatting>
  <conditionalFormatting sqref="Q8:Q16">
    <cfRule type="expression" dxfId="7" priority="8">
      <formula>AND($Q$3=TRUE,MOD(ROW(),2)=0)</formula>
    </cfRule>
  </conditionalFormatting>
  <conditionalFormatting sqref="L87:P87">
    <cfRule type="expression" dxfId="6" priority="7">
      <formula>MOD(ROW(),2)=0</formula>
    </cfRule>
  </conditionalFormatting>
  <conditionalFormatting sqref="L19:L87">
    <cfRule type="expression" dxfId="5" priority="6">
      <formula>AND($Q$3=TRUE,MOD(ROW(),2)=0)</formula>
    </cfRule>
  </conditionalFormatting>
  <conditionalFormatting sqref="L8:L18">
    <cfRule type="expression" dxfId="4" priority="5">
      <formula>AND($Q$3=TRUE,MOD(ROW(),2)=0)</formula>
    </cfRule>
  </conditionalFormatting>
  <conditionalFormatting sqref="E8:F17">
    <cfRule type="expression" dxfId="3" priority="4">
      <formula>AND($Q$3=TRUE,MOD(ROW(),2)=0)</formula>
    </cfRule>
  </conditionalFormatting>
  <conditionalFormatting sqref="H8:I16">
    <cfRule type="expression" dxfId="2" priority="3">
      <formula>AND($Q$3=TRUE,MOD(ROW(),2)=0)</formula>
    </cfRule>
  </conditionalFormatting>
  <conditionalFormatting sqref="Q17:Q86">
    <cfRule type="expression" dxfId="1" priority="2">
      <formula>AND($Q$3=TRUE,MOD(ROW(),2)=0)</formula>
    </cfRule>
  </conditionalFormatting>
  <conditionalFormatting sqref="D8:D19">
    <cfRule type="expression" dxfId="0" priority="1">
      <formula>AND($Q$3=TRUE,MOD(ROW(),2)=0)</formula>
    </cfRule>
  </conditionalFormatting>
  <pageMargins left="0.7" right="0.7" top="0.75" bottom="0.75" header="0.3" footer="0.3"/>
  <pageSetup orientation="portrait"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error="Choose from Drop Down List_x000a_" xr:uid="{00000000-0002-0000-0200-000000000000}">
          <x14:formula1>
            <xm:f>'Data Tab'!$B$3:$B$5</xm:f>
          </x14:formula1>
          <xm:sqref>B8:B86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59999389629810485"/>
  </sheetPr>
  <dimension ref="A1:T12"/>
  <sheetViews>
    <sheetView workbookViewId="0"/>
  </sheetViews>
  <sheetFormatPr defaultColWidth="9.140625" defaultRowHeight="10.5"/>
  <cols>
    <col min="1" max="1" width="17.42578125" style="192" customWidth="1"/>
    <col min="2" max="2" width="16.7109375" style="175" customWidth="1"/>
    <col min="3" max="3" width="13.140625" style="175" customWidth="1"/>
    <col min="4" max="4" width="8.28515625" style="175" customWidth="1"/>
    <col min="5" max="5" width="10.7109375" style="175" customWidth="1"/>
    <col min="6" max="6" width="10.5703125" style="175" bestFit="1" customWidth="1"/>
    <col min="7" max="7" width="10.7109375" style="175" customWidth="1"/>
    <col min="8" max="8" width="10.5703125" style="175" customWidth="1"/>
    <col min="9" max="9" width="10.5703125" style="175" bestFit="1" customWidth="1"/>
    <col min="10" max="10" width="11.42578125" style="175" bestFit="1" customWidth="1"/>
    <col min="11" max="11" width="11.42578125" style="175" customWidth="1"/>
    <col min="12" max="12" width="10" style="175" bestFit="1" customWidth="1"/>
    <col min="13" max="13" width="10.5703125" style="175" bestFit="1" customWidth="1"/>
    <col min="14" max="14" width="11.28515625" style="175" customWidth="1"/>
    <col min="15" max="15" width="9" style="175" bestFit="1" customWidth="1"/>
    <col min="16" max="16" width="10.42578125" style="175" customWidth="1"/>
    <col min="17" max="20" width="9" style="175" customWidth="1"/>
    <col min="21" max="16384" width="9.140625" style="175"/>
  </cols>
  <sheetData>
    <row r="1" spans="1:20" s="177" customFormat="1" ht="12.75">
      <c r="A1" s="191" t="s">
        <v>94</v>
      </c>
    </row>
    <row r="3" spans="1:20" ht="12.75">
      <c r="A3" s="191" t="s">
        <v>93</v>
      </c>
    </row>
    <row r="4" spans="1:20" s="177" customFormat="1" ht="12.75">
      <c r="A4" s="191" t="s">
        <v>92</v>
      </c>
    </row>
    <row r="6" spans="1:20" ht="12">
      <c r="A6" s="202" t="s">
        <v>6</v>
      </c>
      <c r="B6" s="209"/>
      <c r="C6" s="203">
        <v>42856</v>
      </c>
      <c r="D6" s="203">
        <v>42917</v>
      </c>
      <c r="E6" s="203">
        <v>42979</v>
      </c>
      <c r="F6" s="203">
        <v>43101</v>
      </c>
      <c r="G6" s="203">
        <v>43221</v>
      </c>
      <c r="H6" s="203">
        <v>43282</v>
      </c>
      <c r="I6" s="203">
        <v>43344</v>
      </c>
      <c r="J6" s="203">
        <v>43466</v>
      </c>
      <c r="K6" s="203">
        <v>43586</v>
      </c>
      <c r="L6" s="203">
        <v>43647</v>
      </c>
      <c r="M6" s="203">
        <v>43709</v>
      </c>
      <c r="N6" s="203">
        <v>43831</v>
      </c>
      <c r="O6" s="203">
        <v>43952</v>
      </c>
      <c r="P6" s="313">
        <v>44013</v>
      </c>
      <c r="Q6" s="313">
        <v>44075</v>
      </c>
      <c r="R6" s="313">
        <v>44197</v>
      </c>
      <c r="S6" s="313">
        <v>44317</v>
      </c>
      <c r="T6" s="313">
        <v>44440</v>
      </c>
    </row>
    <row r="7" spans="1:20" ht="14.45" customHeight="1">
      <c r="A7" s="204"/>
      <c r="B7" s="210" t="s">
        <v>91</v>
      </c>
      <c r="C7" s="216">
        <v>43.652200000000001</v>
      </c>
      <c r="D7" s="215">
        <v>43.652200000000001</v>
      </c>
      <c r="E7" s="215">
        <f>+D7</f>
        <v>43.652200000000001</v>
      </c>
      <c r="F7" s="216">
        <v>44.44</v>
      </c>
      <c r="G7" s="216">
        <f>+F7</f>
        <v>44.44</v>
      </c>
      <c r="H7" s="216">
        <f>+G7</f>
        <v>44.44</v>
      </c>
      <c r="I7" s="216">
        <f>+H7</f>
        <v>44.44</v>
      </c>
      <c r="J7" s="216">
        <v>45.33</v>
      </c>
      <c r="K7" s="216">
        <f>+J7</f>
        <v>45.33</v>
      </c>
      <c r="L7" s="216">
        <f>+J7</f>
        <v>45.33</v>
      </c>
      <c r="M7" s="216">
        <f>+J7</f>
        <v>45.33</v>
      </c>
      <c r="N7" s="216">
        <f>+J7*(1+2%)</f>
        <v>46.236599999999996</v>
      </c>
      <c r="O7" s="216">
        <f>+N7</f>
        <v>46.236599999999996</v>
      </c>
      <c r="P7" s="314">
        <f>+O7</f>
        <v>46.236599999999996</v>
      </c>
      <c r="Q7" s="314">
        <f>+P7</f>
        <v>46.236599999999996</v>
      </c>
      <c r="R7" s="314">
        <f>+Q7</f>
        <v>46.236599999999996</v>
      </c>
      <c r="S7" s="314">
        <f t="shared" ref="S7:T7" si="0">+R7</f>
        <v>46.236599999999996</v>
      </c>
      <c r="T7" s="314">
        <f t="shared" si="0"/>
        <v>46.236599999999996</v>
      </c>
    </row>
    <row r="8" spans="1:20" ht="12">
      <c r="A8" s="205"/>
      <c r="B8" s="210" t="s">
        <v>90</v>
      </c>
      <c r="C8" s="212">
        <v>0.04</v>
      </c>
      <c r="D8" s="212">
        <v>0.04</v>
      </c>
      <c r="E8" s="212">
        <v>0.04</v>
      </c>
      <c r="F8" s="212">
        <v>0.04</v>
      </c>
      <c r="G8" s="212">
        <v>0.04</v>
      </c>
      <c r="H8" s="212">
        <v>0.04</v>
      </c>
      <c r="I8" s="212">
        <v>0.04</v>
      </c>
      <c r="J8" s="212">
        <v>0.04</v>
      </c>
      <c r="K8" s="212">
        <v>0.04</v>
      </c>
      <c r="L8" s="212">
        <f>+J8</f>
        <v>0.04</v>
      </c>
      <c r="M8" s="212">
        <v>0.04</v>
      </c>
      <c r="N8" s="212">
        <v>0.04</v>
      </c>
      <c r="O8" s="212">
        <v>0.04</v>
      </c>
      <c r="P8" s="315">
        <v>0.04</v>
      </c>
      <c r="Q8" s="315">
        <v>0.04</v>
      </c>
      <c r="R8" s="315">
        <v>0.04</v>
      </c>
      <c r="S8" s="315">
        <v>0.04</v>
      </c>
      <c r="T8" s="315">
        <v>0.04</v>
      </c>
    </row>
    <row r="9" spans="1:20" ht="12.75" thickBot="1">
      <c r="A9" s="205">
        <v>1</v>
      </c>
      <c r="B9" s="213" t="s">
        <v>89</v>
      </c>
      <c r="C9" s="220">
        <f t="shared" ref="C9:T9" si="1">+C7*(1+C8)</f>
        <v>45.398288000000001</v>
      </c>
      <c r="D9" s="219">
        <f t="shared" si="1"/>
        <v>45.398288000000001</v>
      </c>
      <c r="E9" s="219">
        <f t="shared" si="1"/>
        <v>45.398288000000001</v>
      </c>
      <c r="F9" s="219">
        <f t="shared" si="1"/>
        <v>46.217599999999997</v>
      </c>
      <c r="G9" s="219">
        <f t="shared" si="1"/>
        <v>46.217599999999997</v>
      </c>
      <c r="H9" s="219">
        <f t="shared" si="1"/>
        <v>46.217599999999997</v>
      </c>
      <c r="I9" s="219">
        <f t="shared" si="1"/>
        <v>46.217599999999997</v>
      </c>
      <c r="J9" s="219">
        <f t="shared" si="1"/>
        <v>47.1432</v>
      </c>
      <c r="K9" s="219">
        <f t="shared" si="1"/>
        <v>47.1432</v>
      </c>
      <c r="L9" s="219">
        <f t="shared" si="1"/>
        <v>47.1432</v>
      </c>
      <c r="M9" s="219">
        <f t="shared" si="1"/>
        <v>47.1432</v>
      </c>
      <c r="N9" s="219">
        <f t="shared" si="1"/>
        <v>48.086064</v>
      </c>
      <c r="O9" s="219">
        <f t="shared" si="1"/>
        <v>48.086064</v>
      </c>
      <c r="P9" s="316">
        <f t="shared" si="1"/>
        <v>48.086064</v>
      </c>
      <c r="Q9" s="316">
        <f t="shared" si="1"/>
        <v>48.086064</v>
      </c>
      <c r="R9" s="316">
        <f t="shared" si="1"/>
        <v>48.086064</v>
      </c>
      <c r="S9" s="316">
        <f t="shared" si="1"/>
        <v>48.086064</v>
      </c>
      <c r="T9" s="316">
        <f t="shared" si="1"/>
        <v>48.086064</v>
      </c>
    </row>
    <row r="10" spans="1:20" ht="14.45" customHeight="1">
      <c r="A10" s="206"/>
      <c r="B10" s="214" t="s">
        <v>91</v>
      </c>
      <c r="C10" s="218">
        <v>43.43</v>
      </c>
      <c r="D10" s="217">
        <v>43.43</v>
      </c>
      <c r="E10" s="217">
        <v>43.43</v>
      </c>
      <c r="F10" s="217">
        <v>44.21</v>
      </c>
      <c r="G10" s="217">
        <f>+F10</f>
        <v>44.21</v>
      </c>
      <c r="H10" s="217">
        <f>+G10</f>
        <v>44.21</v>
      </c>
      <c r="I10" s="217">
        <v>45.1</v>
      </c>
      <c r="J10" s="217">
        <f>+I10</f>
        <v>45.1</v>
      </c>
      <c r="K10" s="217">
        <f>+J10</f>
        <v>45.1</v>
      </c>
      <c r="L10" s="217">
        <f>+K10</f>
        <v>45.1</v>
      </c>
      <c r="M10" s="217">
        <v>46</v>
      </c>
      <c r="N10" s="217">
        <f>+M10</f>
        <v>46</v>
      </c>
      <c r="O10" s="217">
        <f>+N10</f>
        <v>46</v>
      </c>
      <c r="P10" s="317">
        <f>+O10</f>
        <v>46</v>
      </c>
      <c r="Q10" s="317">
        <v>46.92</v>
      </c>
      <c r="R10" s="317">
        <f t="shared" ref="R10:T10" si="2">+Q10</f>
        <v>46.92</v>
      </c>
      <c r="S10" s="317">
        <f t="shared" si="2"/>
        <v>46.92</v>
      </c>
      <c r="T10" s="317">
        <f t="shared" si="2"/>
        <v>46.92</v>
      </c>
    </row>
    <row r="11" spans="1:20" ht="12">
      <c r="A11" s="207"/>
      <c r="B11" s="210" t="s">
        <v>90</v>
      </c>
      <c r="C11" s="211">
        <v>0.04</v>
      </c>
      <c r="D11" s="318">
        <v>0.04</v>
      </c>
      <c r="E11" s="318">
        <v>0.04</v>
      </c>
      <c r="F11" s="212">
        <v>0.04</v>
      </c>
      <c r="G11" s="212">
        <v>0.04</v>
      </c>
      <c r="H11" s="212">
        <v>0.04</v>
      </c>
      <c r="I11" s="212">
        <v>0.04</v>
      </c>
      <c r="J11" s="212">
        <v>0.04</v>
      </c>
      <c r="K11" s="212">
        <v>0.04</v>
      </c>
      <c r="L11" s="212">
        <f>+J11</f>
        <v>0.04</v>
      </c>
      <c r="M11" s="212">
        <v>0.04</v>
      </c>
      <c r="N11" s="212">
        <v>0.04</v>
      </c>
      <c r="O11" s="212">
        <v>0.04</v>
      </c>
      <c r="P11" s="315">
        <v>0.04</v>
      </c>
      <c r="Q11" s="315">
        <v>0.04</v>
      </c>
      <c r="R11" s="315">
        <v>0.04</v>
      </c>
      <c r="S11" s="315">
        <v>0.04</v>
      </c>
      <c r="T11" s="315">
        <v>0.04</v>
      </c>
    </row>
    <row r="12" spans="1:20" ht="12">
      <c r="A12" s="208">
        <v>3</v>
      </c>
      <c r="B12" s="210" t="s">
        <v>89</v>
      </c>
      <c r="C12" s="216">
        <f t="shared" ref="C12:T12" si="3">+C10*(1+C11)</f>
        <v>45.167200000000001</v>
      </c>
      <c r="D12" s="215">
        <f t="shared" si="3"/>
        <v>45.167200000000001</v>
      </c>
      <c r="E12" s="215">
        <f t="shared" si="3"/>
        <v>45.167200000000001</v>
      </c>
      <c r="F12" s="215">
        <f t="shared" si="3"/>
        <v>45.978400000000001</v>
      </c>
      <c r="G12" s="215">
        <f t="shared" si="3"/>
        <v>45.978400000000001</v>
      </c>
      <c r="H12" s="215">
        <f t="shared" si="3"/>
        <v>45.978400000000001</v>
      </c>
      <c r="I12" s="215">
        <f t="shared" si="3"/>
        <v>46.904000000000003</v>
      </c>
      <c r="J12" s="215">
        <f t="shared" si="3"/>
        <v>46.904000000000003</v>
      </c>
      <c r="K12" s="215">
        <f t="shared" si="3"/>
        <v>46.904000000000003</v>
      </c>
      <c r="L12" s="215">
        <f t="shared" si="3"/>
        <v>46.904000000000003</v>
      </c>
      <c r="M12" s="215">
        <f t="shared" si="3"/>
        <v>47.84</v>
      </c>
      <c r="N12" s="215">
        <f t="shared" si="3"/>
        <v>47.84</v>
      </c>
      <c r="O12" s="215">
        <f t="shared" si="3"/>
        <v>47.84</v>
      </c>
      <c r="P12" s="319">
        <f t="shared" si="3"/>
        <v>47.84</v>
      </c>
      <c r="Q12" s="319">
        <f t="shared" si="3"/>
        <v>48.796800000000005</v>
      </c>
      <c r="R12" s="319">
        <f t="shared" si="3"/>
        <v>48.796800000000005</v>
      </c>
      <c r="S12" s="319">
        <f t="shared" si="3"/>
        <v>48.796800000000005</v>
      </c>
      <c r="T12" s="319">
        <f t="shared" si="3"/>
        <v>48.796800000000005</v>
      </c>
    </row>
  </sheetData>
  <pageMargins left="0.7" right="0.7" top="0.75" bottom="0.75" header="0.3" footer="0.3"/>
  <pageSetup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E15"/>
  <sheetViews>
    <sheetView workbookViewId="0"/>
  </sheetViews>
  <sheetFormatPr defaultRowHeight="15"/>
  <cols>
    <col min="1" max="1" width="9.140625" style="199"/>
    <col min="2" max="2" width="14.42578125" style="45" customWidth="1"/>
    <col min="3" max="3" width="14.42578125" bestFit="1" customWidth="1"/>
    <col min="4" max="4" width="11.42578125" bestFit="1" customWidth="1"/>
    <col min="5" max="5" width="12.42578125" bestFit="1" customWidth="1"/>
  </cols>
  <sheetData>
    <row r="2" spans="1:5" s="175" customFormat="1" ht="10.5">
      <c r="A2" s="197" t="s">
        <v>6</v>
      </c>
      <c r="B2" s="179" t="s">
        <v>9</v>
      </c>
      <c r="C2" s="179" t="s">
        <v>7</v>
      </c>
      <c r="D2" s="179" t="s">
        <v>95</v>
      </c>
      <c r="E2" s="179" t="s">
        <v>96</v>
      </c>
    </row>
    <row r="3" spans="1:5" s="175" customFormat="1" ht="10.5">
      <c r="A3" s="198">
        <v>1</v>
      </c>
      <c r="B3" s="178" t="s">
        <v>101</v>
      </c>
      <c r="C3" s="176" t="s">
        <v>97</v>
      </c>
      <c r="D3" s="181">
        <v>43466</v>
      </c>
      <c r="E3" s="181">
        <v>43585</v>
      </c>
    </row>
    <row r="4" spans="1:5" s="175" customFormat="1" ht="10.5">
      <c r="A4" s="198">
        <v>3</v>
      </c>
      <c r="B4" s="178" t="s">
        <v>102</v>
      </c>
      <c r="C4" s="176" t="s">
        <v>98</v>
      </c>
      <c r="D4" s="181">
        <v>43586</v>
      </c>
      <c r="E4" s="181">
        <v>43646</v>
      </c>
    </row>
    <row r="5" spans="1:5" s="175" customFormat="1" ht="10.5">
      <c r="A5" s="192"/>
      <c r="B5" s="178" t="s">
        <v>103</v>
      </c>
      <c r="C5" s="176" t="s">
        <v>99</v>
      </c>
      <c r="D5" s="181">
        <v>43647</v>
      </c>
      <c r="E5" s="181">
        <v>43708</v>
      </c>
    </row>
    <row r="6" spans="1:5" s="175" customFormat="1" ht="10.5">
      <c r="A6" s="192"/>
      <c r="B6" s="180"/>
      <c r="C6" s="176" t="s">
        <v>197</v>
      </c>
      <c r="D6" s="181">
        <v>43709</v>
      </c>
      <c r="E6" s="181">
        <v>43830</v>
      </c>
    </row>
    <row r="7" spans="1:5" s="175" customFormat="1" ht="10.5">
      <c r="A7" s="192"/>
      <c r="B7" s="180"/>
      <c r="C7" s="180"/>
      <c r="D7" s="181">
        <v>43831</v>
      </c>
      <c r="E7" s="181">
        <v>43951</v>
      </c>
    </row>
    <row r="8" spans="1:5" s="175" customFormat="1" ht="10.5">
      <c r="A8" s="192"/>
      <c r="B8" s="180"/>
      <c r="C8" s="180"/>
      <c r="D8" s="181">
        <v>43952</v>
      </c>
      <c r="E8" s="181">
        <v>44012</v>
      </c>
    </row>
    <row r="9" spans="1:5" s="175" customFormat="1" ht="10.5">
      <c r="A9" s="192"/>
      <c r="B9" s="180"/>
      <c r="C9" s="180"/>
      <c r="D9" s="181">
        <v>44013</v>
      </c>
      <c r="E9" s="181">
        <v>44074</v>
      </c>
    </row>
    <row r="10" spans="1:5" s="175" customFormat="1" ht="10.5">
      <c r="A10" s="192"/>
      <c r="B10" s="180"/>
      <c r="C10" s="180"/>
      <c r="D10" s="181">
        <v>44075</v>
      </c>
      <c r="E10" s="181">
        <v>44196</v>
      </c>
    </row>
    <row r="11" spans="1:5" s="175" customFormat="1" ht="10.5">
      <c r="A11" s="192"/>
      <c r="B11" s="180"/>
      <c r="C11" s="180"/>
      <c r="D11" s="181">
        <v>44197</v>
      </c>
      <c r="E11" s="181">
        <v>44316</v>
      </c>
    </row>
    <row r="12" spans="1:5" s="175" customFormat="1" ht="10.5">
      <c r="A12" s="192"/>
      <c r="B12" s="180"/>
      <c r="C12" s="180"/>
      <c r="D12" s="181">
        <v>44317</v>
      </c>
      <c r="E12" s="181">
        <v>44377</v>
      </c>
    </row>
    <row r="13" spans="1:5" s="175" customFormat="1" ht="10.5">
      <c r="A13" s="192"/>
      <c r="B13" s="180"/>
      <c r="C13" s="180"/>
      <c r="D13" s="181">
        <v>44378</v>
      </c>
      <c r="E13" s="181">
        <v>44439</v>
      </c>
    </row>
    <row r="14" spans="1:5" s="175" customFormat="1" ht="10.5">
      <c r="A14" s="192"/>
      <c r="B14" s="180"/>
      <c r="C14" s="180"/>
      <c r="D14" s="181">
        <v>44440</v>
      </c>
      <c r="E14" s="181">
        <v>44561</v>
      </c>
    </row>
    <row r="15" spans="1:5" s="175" customFormat="1" ht="10.5">
      <c r="A15" s="192"/>
      <c r="B15" s="180"/>
      <c r="C15" s="180"/>
      <c r="D15" s="181">
        <v>44562</v>
      </c>
      <c r="E15" s="181">
        <v>44681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
  <sheetViews>
    <sheetView workbookViewId="0">
      <selection activeCell="S17" sqref="S17"/>
    </sheetView>
  </sheetViews>
  <sheetFormatPr defaultColWidth="8.85546875" defaultRowHeight="15"/>
  <cols>
    <col min="1" max="16384" width="8.85546875" style="46"/>
  </cols>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vt:i4>
      </vt:variant>
    </vt:vector>
  </HeadingPairs>
  <TitlesOfParts>
    <vt:vector size="8" baseType="lpstr">
      <vt:lpstr>Instructions</vt:lpstr>
      <vt:lpstr>TA Payroll Reconciliation </vt:lpstr>
      <vt:lpstr>TA Budget vs Actual(Forecast)</vt:lpstr>
      <vt:lpstr>CUPE &amp; UTFA Teaching Rates</vt:lpstr>
      <vt:lpstr>Data Tab</vt:lpstr>
      <vt:lpstr>Sheet2</vt:lpstr>
      <vt:lpstr>Instructions!Print_Area</vt:lpstr>
      <vt:lpstr>Instructions!Print_Titles</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Aisha Sharif</dc:creator>
  <cp:lastModifiedBy>Yanyan Fan</cp:lastModifiedBy>
  <cp:lastPrinted>2019-01-07T15:54:45Z</cp:lastPrinted>
  <dcterms:created xsi:type="dcterms:W3CDTF">2016-09-13T19:29:56Z</dcterms:created>
  <dcterms:modified xsi:type="dcterms:W3CDTF">2020-07-14T17:34:34Z</dcterms:modified>
</cp:coreProperties>
</file>